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80" windowHeight="6660" tabRatio="812" activeTab="0"/>
  </bookViews>
  <sheets>
    <sheet name="график_сводные" sheetId="1" r:id="rId1"/>
    <sheet name="ПРОЕКТ ПЛАНА ДЛЯ РАССМ" sheetId="2" r:id="rId2"/>
    <sheet name="матрица компетенций" sheetId="3" r:id="rId3"/>
    <sheet name="примечание" sheetId="4" r:id="rId4"/>
    <sheet name="практика" sheetId="5" r:id="rId5"/>
  </sheets>
  <definedNames>
    <definedName name="_xlnm.Print_Titles" localSheetId="1">'ПРОЕКТ ПЛАНА ДЛЯ РАССМ'!$6:$10</definedName>
    <definedName name="_xlnm.Print_Area" localSheetId="0">'график_сводные'!$A$1:$BH$25</definedName>
    <definedName name="_xlnm.Print_Area" localSheetId="2">'матрица компетенций'!$B$1:$F$73</definedName>
    <definedName name="_xlnm.Print_Area" localSheetId="4">'практика'!$A$1:$T$5</definedName>
    <definedName name="_xlnm.Print_Area" localSheetId="3">'примечание'!$A$1:$M$31</definedName>
    <definedName name="_xlnm.Print_Area" localSheetId="1">'ПРОЕКТ ПЛАНА ДЛЯ РАССМ'!$H$2:$CA$171</definedName>
  </definedNames>
  <calcPr fullCalcOnLoad="1"/>
</workbook>
</file>

<file path=xl/sharedStrings.xml><?xml version="1.0" encoding="utf-8"?>
<sst xmlns="http://schemas.openxmlformats.org/spreadsheetml/2006/main" count="1038" uniqueCount="734">
  <si>
    <t>Срок обучения - 6 лет</t>
  </si>
  <si>
    <t>Республики Беларусь</t>
  </si>
  <si>
    <t xml:space="preserve">Типовой учебный план </t>
  </si>
  <si>
    <t>II. Сводные данные по бюджету времени</t>
  </si>
  <si>
    <t>(в неделях)</t>
  </si>
  <si>
    <t>декабрь</t>
  </si>
  <si>
    <t>январь</t>
  </si>
  <si>
    <t>февраль</t>
  </si>
  <si>
    <t>август</t>
  </si>
  <si>
    <t>Теоретическое обучение</t>
  </si>
  <si>
    <t>Каникулы</t>
  </si>
  <si>
    <t>:</t>
  </si>
  <si>
    <t>═</t>
  </si>
  <si>
    <t>Х</t>
  </si>
  <si>
    <t>//</t>
  </si>
  <si>
    <t>Обозначения:</t>
  </si>
  <si>
    <t>теоретическое обучение</t>
  </si>
  <si>
    <t>экзаменационная сессия</t>
  </si>
  <si>
    <t>каникулы</t>
  </si>
  <si>
    <t>Министра образования</t>
  </si>
  <si>
    <t>МИНИСТЕРСТВО ОБРАЗОВАНИЯ РЕСПУБЛИКИ БЕЛАРУСЬ</t>
  </si>
  <si>
    <t>ТИПОВОЙ УЧЕБНЫЙ ПЛАН</t>
  </si>
  <si>
    <t>I</t>
  </si>
  <si>
    <t>II</t>
  </si>
  <si>
    <t>III</t>
  </si>
  <si>
    <t>IV</t>
  </si>
  <si>
    <t>V</t>
  </si>
  <si>
    <t>VI</t>
  </si>
  <si>
    <t xml:space="preserve">      </t>
  </si>
  <si>
    <t>октябрь</t>
  </si>
  <si>
    <t>сентябрь</t>
  </si>
  <si>
    <t>ноябрь</t>
  </si>
  <si>
    <t>март</t>
  </si>
  <si>
    <t>апрель</t>
  </si>
  <si>
    <t>май</t>
  </si>
  <si>
    <t>июнь</t>
  </si>
  <si>
    <t>июль</t>
  </si>
  <si>
    <t>К
У
Р
С
Ы</t>
  </si>
  <si>
    <t>Экзаменационные сессии</t>
  </si>
  <si>
    <t>Производственные практики</t>
  </si>
  <si>
    <t>Итоговая аттестация</t>
  </si>
  <si>
    <t>Всего</t>
  </si>
  <si>
    <t>учебная практика</t>
  </si>
  <si>
    <t>—</t>
  </si>
  <si>
    <t>III. План образовательного процесса</t>
  </si>
  <si>
    <t>№ п/п</t>
  </si>
  <si>
    <t>Экзамены</t>
  </si>
  <si>
    <t>Зачеты</t>
  </si>
  <si>
    <t>Аудиторных</t>
  </si>
  <si>
    <t>Из них</t>
  </si>
  <si>
    <t>лекции</t>
  </si>
  <si>
    <t>Распределение по курсам и семестрам</t>
  </si>
  <si>
    <t>I курс</t>
  </si>
  <si>
    <t>II курс</t>
  </si>
  <si>
    <t>III курс</t>
  </si>
  <si>
    <t>VI курс</t>
  </si>
  <si>
    <t>IV курс</t>
  </si>
  <si>
    <t>Всего зачетных единиц</t>
  </si>
  <si>
    <t>Всего часов</t>
  </si>
  <si>
    <t>Ауд. часов</t>
  </si>
  <si>
    <t>Зач. единиц</t>
  </si>
  <si>
    <t>Государственный компонент</t>
  </si>
  <si>
    <t>Философия</t>
  </si>
  <si>
    <t>практ. (лаб., семинары)</t>
  </si>
  <si>
    <t>Компонент учреждения высшего образования</t>
  </si>
  <si>
    <t>2.</t>
  </si>
  <si>
    <t>Медицинская биология и общая генетика</t>
  </si>
  <si>
    <t>Биоорганическая химия</t>
  </si>
  <si>
    <t>Биологическая химия</t>
  </si>
  <si>
    <t>Латинский язык</t>
  </si>
  <si>
    <t>Иностранный язык</t>
  </si>
  <si>
    <t>Анатомия человека</t>
  </si>
  <si>
    <t>Гистология, цитология, эмбриология</t>
  </si>
  <si>
    <t>Нормальная физиология</t>
  </si>
  <si>
    <t>Патологическая анатомия</t>
  </si>
  <si>
    <t>Количество часов учебных занятий</t>
  </si>
  <si>
    <t>Количество часов учебных занятий в неделю</t>
  </si>
  <si>
    <t>Количество экзаменов</t>
  </si>
  <si>
    <t>Количество зачетов</t>
  </si>
  <si>
    <t>Количество общих часов учебных занятий в неделю</t>
  </si>
  <si>
    <t>Детские инфекционные болезни</t>
  </si>
  <si>
    <t>Общественное здоровье и здравоохранение</t>
  </si>
  <si>
    <t>4.</t>
  </si>
  <si>
    <t>Физическая культура</t>
  </si>
  <si>
    <t>/72</t>
  </si>
  <si>
    <t>/76</t>
  </si>
  <si>
    <t>Семестр</t>
  </si>
  <si>
    <t>Название практики</t>
  </si>
  <si>
    <t>Недель</t>
  </si>
  <si>
    <t>Зачетных единиц</t>
  </si>
  <si>
    <t>V курс</t>
  </si>
  <si>
    <t>VII. Дипломное проектирование</t>
  </si>
  <si>
    <t>/3-6</t>
  </si>
  <si>
    <t>/270</t>
  </si>
  <si>
    <t>/175</t>
  </si>
  <si>
    <t>/70</t>
  </si>
  <si>
    <t>/105</t>
  </si>
  <si>
    <t>/50</t>
  </si>
  <si>
    <t>/45</t>
  </si>
  <si>
    <t>/48</t>
  </si>
  <si>
    <t>/30</t>
  </si>
  <si>
    <t>Лекции</t>
  </si>
  <si>
    <t xml:space="preserve">производственная практика </t>
  </si>
  <si>
    <t>итоговая аттестация</t>
  </si>
  <si>
    <t>Учебные практики</t>
  </si>
  <si>
    <t>Количество академических часов</t>
  </si>
  <si>
    <t>Дополнительные виды обучения</t>
  </si>
  <si>
    <t>=</t>
  </si>
  <si>
    <t>Патологическая физиология</t>
  </si>
  <si>
    <t>Врач</t>
  </si>
  <si>
    <t>IV. Учебные практики</t>
  </si>
  <si>
    <t>V. Производственные практики</t>
  </si>
  <si>
    <t>VI. Итоговая аттестация</t>
  </si>
  <si>
    <t>I. График образовательного процесса</t>
  </si>
  <si>
    <t xml:space="preserve">Лабораторные </t>
  </si>
  <si>
    <t xml:space="preserve">Практические </t>
  </si>
  <si>
    <t>Семинарские</t>
  </si>
  <si>
    <t>/38</t>
  </si>
  <si>
    <t>Факультативные дисциплины</t>
  </si>
  <si>
    <t>1. Медсестринская с манипуляционной техникой</t>
  </si>
  <si>
    <t>/34</t>
  </si>
  <si>
    <t>1.1.1</t>
  </si>
  <si>
    <t>1.1.2</t>
  </si>
  <si>
    <t>1.1.3</t>
  </si>
  <si>
    <t>1.1</t>
  </si>
  <si>
    <t>1.2</t>
  </si>
  <si>
    <t>Естественно-научный модуль</t>
  </si>
  <si>
    <t>1.2.1</t>
  </si>
  <si>
    <t>1.2.2</t>
  </si>
  <si>
    <t>1.3</t>
  </si>
  <si>
    <t>1.3.1</t>
  </si>
  <si>
    <t>1.4</t>
  </si>
  <si>
    <t>1.4.1</t>
  </si>
  <si>
    <t>1.5</t>
  </si>
  <si>
    <t>1.6</t>
  </si>
  <si>
    <t>1.4.2</t>
  </si>
  <si>
    <t>2.1</t>
  </si>
  <si>
    <t>2.2</t>
  </si>
  <si>
    <t>1.5.1</t>
  </si>
  <si>
    <t>1.5.2</t>
  </si>
  <si>
    <t>1.6.1</t>
  </si>
  <si>
    <t>1.6.2</t>
  </si>
  <si>
    <t>2.4</t>
  </si>
  <si>
    <t>2.6</t>
  </si>
  <si>
    <t>/36</t>
  </si>
  <si>
    <t>/20</t>
  </si>
  <si>
    <t>/25</t>
  </si>
  <si>
    <t>/10</t>
  </si>
  <si>
    <t>/54</t>
  </si>
  <si>
    <t>3.</t>
  </si>
  <si>
    <t>4.1</t>
  </si>
  <si>
    <t>4.2</t>
  </si>
  <si>
    <t>4.3</t>
  </si>
  <si>
    <t>/2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</si>
  <si>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</si>
  <si>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</si>
  <si>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</si>
  <si>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</si>
  <si>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</si>
  <si>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</si>
  <si>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</si>
  <si>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</si>
  <si>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</si>
  <si>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1.3.2</t>
  </si>
  <si>
    <t>2.3</t>
  </si>
  <si>
    <t>Биомедицинская статистика</t>
  </si>
  <si>
    <t>Медицина катастроф</t>
  </si>
  <si>
    <t>9 семестр,                                    
18 недель</t>
  </si>
  <si>
    <t>3 семестр,                               
19 недель</t>
  </si>
  <si>
    <t>Химический модуль</t>
  </si>
  <si>
    <t>ЗЕ</t>
  </si>
  <si>
    <t>Вариативный социально-гуманитарный модуль</t>
  </si>
  <si>
    <t>Код компетенции</t>
  </si>
  <si>
    <t>1.7.1</t>
  </si>
  <si>
    <t>1.7.2</t>
  </si>
  <si>
    <t>1.8.2</t>
  </si>
  <si>
    <t>1.9.1</t>
  </si>
  <si>
    <t>1.9.2</t>
  </si>
  <si>
    <t>1.10.1</t>
  </si>
  <si>
    <t>1.10.2</t>
  </si>
  <si>
    <t>1.11.1</t>
  </si>
  <si>
    <t>1.11.2</t>
  </si>
  <si>
    <t>1.12.1</t>
  </si>
  <si>
    <t>1.12.2</t>
  </si>
  <si>
    <t>1.13.1</t>
  </si>
  <si>
    <t>1.13.2</t>
  </si>
  <si>
    <t>1.14.1</t>
  </si>
  <si>
    <t>1.15.1</t>
  </si>
  <si>
    <t>1.15.2</t>
  </si>
  <si>
    <t>2.1.1</t>
  </si>
  <si>
    <t>2.1.2</t>
  </si>
  <si>
    <t>2.2.1</t>
  </si>
  <si>
    <t>2.2.2</t>
  </si>
  <si>
    <t>2.3.1</t>
  </si>
  <si>
    <t>2.3.2</t>
  </si>
  <si>
    <t>2.5.1</t>
  </si>
  <si>
    <t>2.5.2</t>
  </si>
  <si>
    <t>2.6.1</t>
  </si>
  <si>
    <t>3.1</t>
  </si>
  <si>
    <t>3.2</t>
  </si>
  <si>
    <t>/8</t>
  </si>
  <si>
    <t>Медицинская химия</t>
  </si>
  <si>
    <t>Биомедицинская этика</t>
  </si>
  <si>
    <t>Менеджмент и маркетинг в здравоохранении</t>
  </si>
  <si>
    <t>1.8.1</t>
  </si>
  <si>
    <t>2.5</t>
  </si>
  <si>
    <t>2.10</t>
  </si>
  <si>
    <t>2.10.1</t>
  </si>
  <si>
    <t>2.10.2</t>
  </si>
  <si>
    <t>Судебная медицина</t>
  </si>
  <si>
    <t>2.11</t>
  </si>
  <si>
    <t>2.11.1</t>
  </si>
  <si>
    <t>2.11.2</t>
  </si>
  <si>
    <t>2.12</t>
  </si>
  <si>
    <t>2.12.1</t>
  </si>
  <si>
    <t>2.13</t>
  </si>
  <si>
    <t>2.13.1</t>
  </si>
  <si>
    <t>2.13.2</t>
  </si>
  <si>
    <t>2.14</t>
  </si>
  <si>
    <t>2.14.1</t>
  </si>
  <si>
    <t>2.14.2</t>
  </si>
  <si>
    <t>2.15</t>
  </si>
  <si>
    <t>2.15.1</t>
  </si>
  <si>
    <t>11 семестр,                                  
20 недель</t>
  </si>
  <si>
    <t>ТИПОВОЙ УЧЕБНЫЙ ПЛАН ПО СПЕЦИАЛЬНОСТИ 1-79 01 03 "Медико-профилактическое дело"</t>
  </si>
  <si>
    <t xml:space="preserve">Медицинская микробиология </t>
  </si>
  <si>
    <t xml:space="preserve">Иммунология </t>
  </si>
  <si>
    <t>Клиническая лабораторная диагностика</t>
  </si>
  <si>
    <t xml:space="preserve">Неврология </t>
  </si>
  <si>
    <t xml:space="preserve">Пропедевтика внутренних болезней </t>
  </si>
  <si>
    <t xml:space="preserve">Офтальмология </t>
  </si>
  <si>
    <t xml:space="preserve">Медицинская реабилитация </t>
  </si>
  <si>
    <t xml:space="preserve">Стоматология </t>
  </si>
  <si>
    <t xml:space="preserve">Внутренние болезни
</t>
  </si>
  <si>
    <t xml:space="preserve">Онкология </t>
  </si>
  <si>
    <t xml:space="preserve">Акушерство и гинекология </t>
  </si>
  <si>
    <t>Инфекционный модуль</t>
  </si>
  <si>
    <t xml:space="preserve">Инфекционные болезни </t>
  </si>
  <si>
    <t>1.14.2</t>
  </si>
  <si>
    <t xml:space="preserve">Общая гигиена </t>
  </si>
  <si>
    <t>Валеология</t>
  </si>
  <si>
    <t>Санитарная охрана территории и биологическая безопасность медицинской помощи</t>
  </si>
  <si>
    <t xml:space="preserve">Основы здорового образа жизни </t>
  </si>
  <si>
    <t>Гигиена организаций здравоохранения</t>
  </si>
  <si>
    <t>Экологическая медицина</t>
  </si>
  <si>
    <t>Радиационная медицина</t>
  </si>
  <si>
    <t>Основы гигиены детей и подростков</t>
  </si>
  <si>
    <t>Алиментарные заболевания</t>
  </si>
  <si>
    <t xml:space="preserve">Гигиена  питания </t>
  </si>
  <si>
    <t>Эпидемиология кишечных инфекций и паразитарных болезней</t>
  </si>
  <si>
    <t>Эпидемиология аэрозольных инфекций</t>
  </si>
  <si>
    <t>Государственный санитарный надзор в области гигиены детей и подростков</t>
  </si>
  <si>
    <t>Государственный санитарный надзор в области гигиены питания</t>
  </si>
  <si>
    <t>1.16</t>
  </si>
  <si>
    <t>1.16.1</t>
  </si>
  <si>
    <t>1.16.2</t>
  </si>
  <si>
    <t xml:space="preserve">2. Лаборантская </t>
  </si>
  <si>
    <t>5. Медико-профилактическая</t>
  </si>
  <si>
    <t>Система инфекционного контроля</t>
  </si>
  <si>
    <t>2.12.2</t>
  </si>
  <si>
    <t>2.15.2</t>
  </si>
  <si>
    <t>2.16</t>
  </si>
  <si>
    <t>1.17</t>
  </si>
  <si>
    <t>1.17.1</t>
  </si>
  <si>
    <t>4 семестр,                               
18 недель</t>
  </si>
  <si>
    <t>/3</t>
  </si>
  <si>
    <t>Психогигиена и наркология</t>
  </si>
  <si>
    <t>3. Эпидемиология</t>
  </si>
  <si>
    <t>Общая хирургия</t>
  </si>
  <si>
    <t>Хирургические болезни</t>
  </si>
  <si>
    <t>Военно-полевая хирургия</t>
  </si>
  <si>
    <t>Военно-полевая терапия</t>
  </si>
  <si>
    <t>Военная эпидемиология</t>
  </si>
  <si>
    <t xml:space="preserve">Общая эпидемиология
</t>
  </si>
  <si>
    <t>/4</t>
  </si>
  <si>
    <t>Специальность 1-79 01 03 Медико-профилактическое дело</t>
  </si>
  <si>
    <t>5 семестр,                               
19 недель</t>
  </si>
  <si>
    <t>7 семестр,                    
19 недель</t>
  </si>
  <si>
    <t>10 семестр,                        
17 недель</t>
  </si>
  <si>
    <t>1.17.2</t>
  </si>
  <si>
    <t>1.18</t>
  </si>
  <si>
    <t>2.7</t>
  </si>
  <si>
    <t>2.7.1</t>
  </si>
  <si>
    <t>2.7.2</t>
  </si>
  <si>
    <t>2.9</t>
  </si>
  <si>
    <t>2.9.1</t>
  </si>
  <si>
    <t>2.9.2</t>
  </si>
  <si>
    <t>Терапевтический модуль</t>
  </si>
  <si>
    <t>Хирургический модуль</t>
  </si>
  <si>
    <t>Первая помощь</t>
  </si>
  <si>
    <t>Актуальные проблемы среды обитания человека</t>
  </si>
  <si>
    <t xml:space="preserve">Государственный санитарный надзор в области радиационной гигиены </t>
  </si>
  <si>
    <t xml:space="preserve">История медицины </t>
  </si>
  <si>
    <t>Военно-медицинский модуль</t>
  </si>
  <si>
    <t>8, 9, 10</t>
  </si>
  <si>
    <t>Модуль "Общественное здоровье и здравоохранение"</t>
  </si>
  <si>
    <t xml:space="preserve">Травматология и ортопедия </t>
  </si>
  <si>
    <t>2.8</t>
  </si>
  <si>
    <t>2.8.1</t>
  </si>
  <si>
    <t>2.8.2</t>
  </si>
  <si>
    <t>Фармакология</t>
  </si>
  <si>
    <t>Клиническая фармакология</t>
  </si>
  <si>
    <t>Военная гигиена</t>
  </si>
  <si>
    <t>2. Гигиена</t>
  </si>
  <si>
    <t>1. Общественное здоровье и здравоохранение</t>
  </si>
  <si>
    <t>1 семестр,                                 
20 недель</t>
  </si>
  <si>
    <t>/78</t>
  </si>
  <si>
    <t>/80</t>
  </si>
  <si>
    <t>Информатика в медицине</t>
  </si>
  <si>
    <t>Медицинская и биологическая физика</t>
  </si>
  <si>
    <t>VII. Матрица компетенций</t>
  </si>
  <si>
    <t>Наименование компетенции</t>
  </si>
  <si>
    <t>Код модуля, учебной дисциплины</t>
  </si>
  <si>
    <t>Модуль, Дисциплина</t>
  </si>
  <si>
    <t>2.4.1</t>
  </si>
  <si>
    <t>2.16.1</t>
  </si>
  <si>
    <t>2.16.2</t>
  </si>
  <si>
    <r>
      <t>29</t>
    </r>
    <r>
      <rPr>
        <sz val="11"/>
        <rFont val="Arial"/>
        <family val="2"/>
      </rPr>
      <t xml:space="preserve">
09</t>
    </r>
  </si>
  <si>
    <r>
      <t>27</t>
    </r>
    <r>
      <rPr>
        <sz val="11"/>
        <rFont val="Arial"/>
        <family val="2"/>
      </rPr>
      <t xml:space="preserve">
10</t>
    </r>
  </si>
  <si>
    <r>
      <t>29</t>
    </r>
    <r>
      <rPr>
        <sz val="11"/>
        <rFont val="Arial"/>
        <family val="2"/>
      </rPr>
      <t xml:space="preserve">
12</t>
    </r>
  </si>
  <si>
    <r>
      <t>26</t>
    </r>
    <r>
      <rPr>
        <sz val="11"/>
        <rFont val="Arial"/>
        <family val="2"/>
      </rPr>
      <t xml:space="preserve">
01</t>
    </r>
  </si>
  <si>
    <r>
      <t>23</t>
    </r>
    <r>
      <rPr>
        <sz val="11"/>
        <rFont val="Arial"/>
        <family val="2"/>
      </rPr>
      <t xml:space="preserve">
02</t>
    </r>
  </si>
  <si>
    <r>
      <t>30</t>
    </r>
    <r>
      <rPr>
        <sz val="11"/>
        <rFont val="Arial"/>
        <family val="2"/>
      </rPr>
      <t xml:space="preserve">
03</t>
    </r>
  </si>
  <si>
    <r>
      <t>27</t>
    </r>
    <r>
      <rPr>
        <sz val="11"/>
        <rFont val="Arial"/>
        <family val="2"/>
      </rPr>
      <t xml:space="preserve">
04</t>
    </r>
  </si>
  <si>
    <r>
      <t>29</t>
    </r>
    <r>
      <rPr>
        <sz val="11"/>
        <rFont val="Arial"/>
        <family val="2"/>
      </rPr>
      <t xml:space="preserve">
06</t>
    </r>
  </si>
  <si>
    <r>
      <t>27</t>
    </r>
    <r>
      <rPr>
        <sz val="11"/>
        <rFont val="Arial"/>
        <family val="2"/>
      </rPr>
      <t xml:space="preserve">
07</t>
    </r>
  </si>
  <si>
    <r>
      <t>05</t>
    </r>
    <r>
      <rPr>
        <sz val="11"/>
        <rFont val="Arial"/>
        <family val="2"/>
      </rPr>
      <t xml:space="preserve">
10</t>
    </r>
  </si>
  <si>
    <r>
      <t>02</t>
    </r>
    <r>
      <rPr>
        <sz val="11"/>
        <rFont val="Arial"/>
        <family val="2"/>
      </rPr>
      <t xml:space="preserve">
11</t>
    </r>
  </si>
  <si>
    <r>
      <t>04</t>
    </r>
    <r>
      <rPr>
        <sz val="11"/>
        <rFont val="Arial"/>
        <family val="2"/>
      </rPr>
      <t xml:space="preserve">
01</t>
    </r>
  </si>
  <si>
    <r>
      <t>01</t>
    </r>
    <r>
      <rPr>
        <sz val="11"/>
        <rFont val="Arial"/>
        <family val="2"/>
      </rPr>
      <t xml:space="preserve">
02</t>
    </r>
  </si>
  <si>
    <r>
      <t>01</t>
    </r>
    <r>
      <rPr>
        <sz val="11"/>
        <rFont val="Arial"/>
        <family val="2"/>
      </rPr>
      <t xml:space="preserve">
03</t>
    </r>
  </si>
  <si>
    <r>
      <t>05</t>
    </r>
    <r>
      <rPr>
        <sz val="11"/>
        <rFont val="Arial"/>
        <family val="2"/>
      </rPr>
      <t xml:space="preserve">
04</t>
    </r>
  </si>
  <si>
    <r>
      <t>03</t>
    </r>
    <r>
      <rPr>
        <sz val="11"/>
        <rFont val="Arial"/>
        <family val="2"/>
      </rPr>
      <t xml:space="preserve">
05</t>
    </r>
  </si>
  <si>
    <r>
      <t>05</t>
    </r>
    <r>
      <rPr>
        <sz val="11"/>
        <rFont val="Arial"/>
        <family val="2"/>
      </rPr>
      <t xml:space="preserve">
07</t>
    </r>
  </si>
  <si>
    <r>
      <t>02</t>
    </r>
    <r>
      <rPr>
        <sz val="11"/>
        <rFont val="Arial"/>
        <family val="2"/>
      </rPr>
      <t xml:space="preserve">
08</t>
    </r>
  </si>
  <si>
    <t>Медико-биологи-ческий модуль</t>
  </si>
  <si>
    <t>12 семестр,                                   
8 недель</t>
  </si>
  <si>
    <t>История</t>
  </si>
  <si>
    <t>Экономика</t>
  </si>
  <si>
    <t>Политология</t>
  </si>
  <si>
    <t>1.1.4</t>
  </si>
  <si>
    <t>1д</t>
  </si>
  <si>
    <t>Основы права / Психология межличностных отношений</t>
  </si>
  <si>
    <t>УК-1</t>
  </si>
  <si>
    <t>УК-2</t>
  </si>
  <si>
    <t>УК-3</t>
  </si>
  <si>
    <t>УК-4</t>
  </si>
  <si>
    <t>УК-5</t>
  </si>
  <si>
    <t>УК-6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</si>
  <si>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</si>
  <si>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</si>
  <si>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</si>
  <si>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</si>
  <si>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</si>
  <si>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</si>
  <si>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</si>
  <si>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</si>
  <si>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</si>
  <si>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</si>
  <si>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</si>
  <si>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</si>
  <si>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БПК-13</t>
  </si>
  <si>
    <t>БПК-14</t>
  </si>
  <si>
    <t>БПК-15</t>
  </si>
  <si>
    <t>БПК-16</t>
  </si>
  <si>
    <t>БПК-17</t>
  </si>
  <si>
    <t>БПК-18</t>
  </si>
  <si>
    <t>БПК-19</t>
  </si>
  <si>
    <t>БПК-20</t>
  </si>
  <si>
    <t>БПК-21</t>
  </si>
  <si>
    <t>БПК-22</t>
  </si>
  <si>
    <t>БПК-23</t>
  </si>
  <si>
    <t>БПК-25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</si>
  <si>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</si>
  <si>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</si>
  <si>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</si>
  <si>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</si>
  <si>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</si>
  <si>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</si>
  <si>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</si>
  <si>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</si>
  <si>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</si>
  <si>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</si>
  <si>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</si>
  <si>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</si>
  <si>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</si>
  <si>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</si>
  <si>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</si>
  <si>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</si>
  <si>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</si>
  <si>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</si>
  <si>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</si>
  <si>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</si>
  <si>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</si>
  <si>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</si>
  <si>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</si>
  <si>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</si>
  <si>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СК-25</t>
  </si>
  <si>
    <t>СК-26</t>
  </si>
  <si>
    <t>СК-27</t>
  </si>
  <si>
    <t>УК-14</t>
  </si>
  <si>
    <t>СОГЛАСОВАНО</t>
  </si>
  <si>
    <t>Начальник Главного управления профессионального образования</t>
  </si>
  <si>
    <t xml:space="preserve">Министерства образования Республики Беларусь  </t>
  </si>
  <si>
    <t xml:space="preserve">Проректор по научно-методической работе Государственного учреждения </t>
  </si>
  <si>
    <t>Министерства здравоохранения Республики Беларусь</t>
  </si>
  <si>
    <t>образования «Республиканский институт высшей школы»</t>
  </si>
  <si>
    <t>Эксперт-нормоконтролер</t>
  </si>
  <si>
    <t>2 семестр,                              
19 недель</t>
  </si>
  <si>
    <t>4</t>
  </si>
  <si>
    <t>4. Врачебная гигиеническая</t>
  </si>
  <si>
    <t>Фармакологи-ческий модуль</t>
  </si>
  <si>
    <t>Модуль «Медицинский уход»</t>
  </si>
  <si>
    <t>Модуль «Патология»</t>
  </si>
  <si>
    <t>Модуль «Микробиология и иммунология»</t>
  </si>
  <si>
    <t>5д</t>
  </si>
  <si>
    <t>4д</t>
  </si>
  <si>
    <t>Фтизиопульмоно-логия</t>
  </si>
  <si>
    <t>Модуль «Введение в специальность»</t>
  </si>
  <si>
    <t>Модуль «Коммунальная гигиена»</t>
  </si>
  <si>
    <t>Модуль «Лабораторная диагностика»</t>
  </si>
  <si>
    <t>Модуль «Частная эпидемиология инфекционных и паразитарных болезней»</t>
  </si>
  <si>
    <t>Модуль «Психиатрия и экспертиза»</t>
  </si>
  <si>
    <t>Модуль «Радиационная и экологическая медицина»</t>
  </si>
  <si>
    <t>Модуль «Гигиена труда»</t>
  </si>
  <si>
    <t>Модуль «Гигиена детей и подростков»</t>
  </si>
  <si>
    <t>Модуль «Гигиена питания»</t>
  </si>
  <si>
    <t>1. Ознакомительная</t>
  </si>
  <si>
    <r>
      <t xml:space="preserve">52 </t>
    </r>
    <r>
      <rPr>
        <vertAlign val="superscript"/>
        <sz val="11"/>
        <rFont val="Arial"/>
        <family val="2"/>
      </rPr>
      <t>1</t>
    </r>
  </si>
  <si>
    <t>2д</t>
  </si>
  <si>
    <t>САНПИН</t>
  </si>
  <si>
    <t>всего</t>
  </si>
  <si>
    <t>ауд</t>
  </si>
  <si>
    <t>/18</t>
  </si>
  <si>
    <t>/16</t>
  </si>
  <si>
    <t>2. Медицинский уход</t>
  </si>
  <si>
    <t>/1-10</t>
  </si>
  <si>
    <t>Эпидемиологичес-кая диагностика</t>
  </si>
  <si>
    <t>Морфологичес-кий модуль</t>
  </si>
  <si>
    <t>Модуль «Основы здоровьесбере-жения человека»</t>
  </si>
  <si>
    <t>УК-4,8</t>
  </si>
  <si>
    <t>УК-10</t>
  </si>
  <si>
    <t>УК-7</t>
  </si>
  <si>
    <t>УК-9</t>
  </si>
  <si>
    <t>УК-11</t>
  </si>
  <si>
    <t>Модуль "Информационные технологии в здравоохранении"</t>
  </si>
  <si>
    <t>Владеть основами исследовательской деятельности, осуществлять поиск, анализ и синтез информации в медицине и биологии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</si>
  <si>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</si>
  <si>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Иностранный язык
Белорусский язык: про-фессиональная лексика</t>
  </si>
  <si>
    <t>Осуществлять коммуникации на государственном или иностранном языке для решения задач межличностного и профессионального взаимодействия</t>
  </si>
  <si>
    <t>Философия
Профессиональная коммуникация в медицине</t>
  </si>
  <si>
    <t>Быть способным к саморазвитию и самосовершенствованию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</si>
  <si>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</si>
  <si>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</si>
  <si>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УК-8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</si>
  <si>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</si>
  <si>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</si>
  <si>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 xml:space="preserve">Использовать знания словообразования, произношения при употреблении греко-латинской медицинской терминологии </t>
  </si>
  <si>
    <t>УК-12</t>
  </si>
  <si>
    <t xml:space="preserve">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 современного социума
</t>
  </si>
  <si>
    <t>УК-13</t>
  </si>
  <si>
    <t>Социология здоровья</t>
  </si>
  <si>
    <t>Владеть навыками здоровьесбережения</t>
  </si>
  <si>
    <t>4.4</t>
  </si>
  <si>
    <t>УК-1,2,5</t>
  </si>
  <si>
    <t>2.15.3</t>
  </si>
  <si>
    <t>2.17</t>
  </si>
  <si>
    <t>2.17.1</t>
  </si>
  <si>
    <t>2.17.2</t>
  </si>
  <si>
    <t>2.17.3</t>
  </si>
  <si>
    <t>Информац технологии
Профессиональная коммуникация в медицине</t>
  </si>
  <si>
    <t xml:space="preserve">Использовать психолого-педагогические знания о целях и видах коммуникаций, организации коммуникативного процесса в здравоохранении, применять методы эффективной коммуникации при разрешении конфликтных ситуаций в медицине </t>
  </si>
  <si>
    <t>Профессиональная коммуникация в медицине
Психология межличностных отношений</t>
  </si>
  <si>
    <t>Оценивать свойства природных и синтетических органических соединений, потенциально опасных для организма человека веществ, прогнозировать их поведение в биологических средах</t>
  </si>
  <si>
    <t>Оценивать показатели физиологического состояния здорового и больного человека на основе знаний о закономерностях функционирования и регуляции жизнедеятельности целостного организма человека, его органов и систем</t>
  </si>
  <si>
    <t>Оказывать первую помощь при несчастных случаях, травмах, кровотечениях, отравлениях и других состояниях, угрожающих жизни и здоровью человека</t>
  </si>
  <si>
    <t>Осуществлять медицинский уход за пациентами; выполнять сестринские лечебные и диагностические манипуляции; применять методы организации сбора медицинских отходов, стерилизации медицинских изделий</t>
  </si>
  <si>
    <t>Безопасность жизне-деятельности человека</t>
  </si>
  <si>
    <t xml:space="preserve">Использовать знания об этиологии и патогенезе общепатологических процессов, типовых форм патологии органов и систем организма человека при проведении патофизиологического анализа данных лабораторных исследований </t>
  </si>
  <si>
    <t>Использовать знания о фармакологических свойствах лекарственных средств, применять принципы выбора рациональной фармакотерапии при заболеваниях и патологических состояниях организма человека и с профилактической целью</t>
  </si>
  <si>
    <t>Основы права
Основы администартивного права</t>
  </si>
  <si>
    <t xml:space="preserve">Применять знания о правовом статусе органов государственного санитарного надзора, основах ведения административного процесса в сфере деятельности органов государственного санитарного надзора, полномочиях и ответственности должностных лиц при осуществлении административных процедур  </t>
  </si>
  <si>
    <t>Осуществлять выбор эффективных и безопасных лекарственных средств для индивидуального лечения заболеваний у взрослых</t>
  </si>
  <si>
    <t>Проводить клиническое обследование пациентов на основе знаний о семиотике поражения органов и систем организма взрослого человека</t>
  </si>
  <si>
    <t>Осуществлять выбор наиболее эффективных средств и методов медицинской реабилитации при наиболее распространенных заболеваниях и травмах</t>
  </si>
  <si>
    <t>Применять методы обследования, диагностики, оказания первичной медицинской помощи при наиболее распространенных хирургических заболеваниях</t>
  </si>
  <si>
    <t>БПК-24</t>
  </si>
  <si>
    <t>Применять методы диагностики, принципы лечения наиболее распространенных заболеваний и травм, формулировать клинический диагноз, проводить медицинскую профилактику заболеваний и травм, оказывать медицинскую помощь при неотложных состояниях</t>
  </si>
  <si>
    <t>Проводить судебно-медицинскую экспертизу трупа и живых лиц, осмотр трупа на месте его обнаружения (происшествия)</t>
  </si>
  <si>
    <t xml:space="preserve">Оценивать теории медицины на современном этапе на основе знаний о развитии способов и методов организации и оказания медицинской помощи 
</t>
  </si>
  <si>
    <t>Использовать знания о системе мероприятий, средствах и методах, обеспечивающих сохранение жизни, здоровья и профессиональной работоспособности отдельного человека, коллективов и населения в целом в условиях повседневного контакта с факторами среды обитания в профессиональной деятельности</t>
  </si>
  <si>
    <t xml:space="preserve">Оториноларинго-логия </t>
  </si>
  <si>
    <t>Использовать знания о закономерностях воздействия факторов среды обитания на здоровье человека, применять методы гигиенической оценки среды обитания человека для разработки базовых профилактических здоровьесберегающих мероприятий</t>
  </si>
  <si>
    <t>Применять методы, формы и средства гигиенического обучения и воспитания на индивидуальном, групповом и популяционном уровнях для организации мероприятий по формированию приверженности населения к здоровому образу жизни</t>
  </si>
  <si>
    <t>Решать задачи в области медицинской профилактики и борьбы с инфекционными болезнями на основе знаний о механизмах развития и проявлениях эпидемического процесса</t>
  </si>
  <si>
    <t>Применять методы санитарной охраны территории в соответствии с Международными медико-санитарными правилами и методами обеспечения биологической безопасности медицинской помощи</t>
  </si>
  <si>
    <t>Обосновывать санитарно-гигиенические требования к организациям здравоохранения, к жилым, общественным зданиям и проектированию населенных пунктов, применять методы гигиенической оценки факторов среды обитания человека</t>
  </si>
  <si>
    <t>Применять принципы лабораторной диагностики нарушений метаболических процессов, определяющих состояние здоровья и адаптации человека к изменениям условий  среды обитания, оценивать результаты лабораторных исследований</t>
  </si>
  <si>
    <t>Организовывать и проводить профилактические и санитарно-противоэпидемические мероприятия в очагах кишечных, аэрозольных инфекций и паразитарных болезней</t>
  </si>
  <si>
    <t>Использовать знания о механизмах влияния природных и антропогенных факторов окружающей среды на состояние здоровья населения, применять принципы формирования здорового образа жизни и рационального поведения в сложившейся экологической обстановке, оценивать риск здоровью населения при действии химических факторов окружающей среды</t>
  </si>
  <si>
    <t>Проводить токсиколого-гигиеническую оценку новых химических веществ, внедряемых в производство</t>
  </si>
  <si>
    <t>Гигиена детей дошкольного возраста
Гигиена детей школьного возраста и подростков</t>
  </si>
  <si>
    <t>Оценивать состояние здоровья детей и подростков на основе знаний о закономерностях роста и развития, факторах, определяющих здоровье,  особенностях  адаптации  растущего организма к меняющимся условиям окружающей среды</t>
  </si>
  <si>
    <t>Организовывать здоровьесберегающие мероприятия среди детей и подростков, применять навыки обеспечения их санитарно-эпидемиологического благополучия в условиях организованных коллективов</t>
  </si>
  <si>
    <t>Проводить медицинскую профилактику алиментарных и алиментарно-зависимых заболеваний</t>
  </si>
  <si>
    <t>Применять методы клинической эпидемиологии и методические приемы ретроспективного и оперативного эпидемиологического анализа заболеваемости населения инфекционными болезнями</t>
  </si>
  <si>
    <t>Применять стандарты инфекционного контроля и методы профилактики инфекций, связанных с оказанием медицинской помощи</t>
  </si>
  <si>
    <t>Применять технологии государственного надзора в области гигиены детей и подростков, гигиены питания, за коммунальными и промышленными объектами и условиями труда работающих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</si>
  <si>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</si>
  <si>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 xml:space="preserve">Организовывать медицинское обеспечение воинской части в военное время </t>
  </si>
  <si>
    <t>Профессиональ-ная коммуникация в медицине</t>
  </si>
  <si>
    <t>Социально-инфекционный модуль</t>
  </si>
  <si>
    <t xml:space="preserve">Дерматовенеро-логия </t>
  </si>
  <si>
    <t>Клинико-профилактичес-кий модуль</t>
  </si>
  <si>
    <t>Общеэпидемио-логический модуль</t>
  </si>
  <si>
    <t>Социально-гуманитарный модуль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</si>
  <si>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Допускается совмещение учебной практики с теоретическим обучением.</t>
    </r>
  </si>
  <si>
    <t>планируется в качестве дисциплины компонента учреждения высшего образования или дисциплины по выбору.</t>
  </si>
  <si>
    <t>С.А.Касперович</t>
  </si>
  <si>
    <t>___________________ 2021</t>
  </si>
  <si>
    <t>Начальник Главного управления организационно-кадровой работы</t>
  </si>
  <si>
    <t>И.В.Титович</t>
  </si>
  <si>
    <t>Медицинский уход и манипуля-ционная техника</t>
  </si>
  <si>
    <t>Лингвистичес-кий модуль</t>
  </si>
  <si>
    <r>
      <t xml:space="preserve">Модуль «Инфор-мационные технологии в </t>
    </r>
    <r>
      <rPr>
        <b/>
        <sz val="19"/>
        <rFont val="Arial"/>
        <family val="2"/>
      </rPr>
      <t>здравоохранении»</t>
    </r>
  </si>
  <si>
    <t>Коммуникацион-но-правовой модуль</t>
  </si>
  <si>
    <t>Иностранный язык: профессио-нальная лексика</t>
  </si>
  <si>
    <t>Профилактичес-кие аспекты педиатрии</t>
  </si>
  <si>
    <t>Профессиональ-ные болезни</t>
  </si>
  <si>
    <t>Модуль «Эпиде-миологическая диагностика и инфекционный контроль»</t>
  </si>
  <si>
    <t>1</t>
  </si>
  <si>
    <t>Эпидемиологичес-кий надзор и профилактика инфекционных болезней</t>
  </si>
  <si>
    <t>Председатель НМС по медико-профилактическому делу</t>
  </si>
  <si>
    <t>Гигиена детей и подростков</t>
  </si>
  <si>
    <t>Гигиена питания</t>
  </si>
  <si>
    <t>Гигиена труда</t>
  </si>
  <si>
    <t>Доказательная медицина</t>
  </si>
  <si>
    <t>Коммунальная гигиена</t>
  </si>
  <si>
    <t>Радиационная гигиена</t>
  </si>
  <si>
    <t>Эпидемиология</t>
  </si>
  <si>
    <t>Клиническая микробиология</t>
  </si>
  <si>
    <t>Лабораторные исследования в гигиене детей и подростков</t>
  </si>
  <si>
    <t>Лабораторные исследования в гигиене питания</t>
  </si>
  <si>
    <t>Лабораторные исследования в гигиене труда</t>
  </si>
  <si>
    <t>Лабораторные исследования в коммунальной гигиене</t>
  </si>
  <si>
    <t>Лабораторные исследования в радиационной гигиене</t>
  </si>
  <si>
    <t>Лабораторные исследования в эпидемиологии</t>
  </si>
  <si>
    <t>7д</t>
  </si>
  <si>
    <t>10д</t>
  </si>
  <si>
    <t>Промышленная гигиена</t>
  </si>
  <si>
    <t xml:space="preserve">Промышленная токсикология </t>
  </si>
  <si>
    <t>Гигиена детей организованных коллективов</t>
  </si>
  <si>
    <t xml:space="preserve">Применять методы микробиологической диагностики бактериальных, вирусных и грибковых инфекций, протозойных болезней человека
</t>
  </si>
  <si>
    <t xml:space="preserve">Применять принципы и методы санитарно-микробиологического анализа для оценки биобезопасности среды обитания человека </t>
  </si>
  <si>
    <t xml:space="preserve">Применять иммунологические методы для решения прикладных задач медицинской микробиологии на основе знаний о строении и закономерностях функционирования иммунной системы человека
</t>
  </si>
  <si>
    <t>Гигиена факторов среды проживания человека</t>
  </si>
  <si>
    <t>5, 6</t>
  </si>
  <si>
    <t>3.4</t>
  </si>
  <si>
    <t xml:space="preserve"> </t>
  </si>
  <si>
    <t>Применять принципы доказательной медицины для обоснования вмешательств в профилактику инфекционных и неинфекционных болезней</t>
  </si>
  <si>
    <t xml:space="preserve">  </t>
  </si>
  <si>
    <t>/32</t>
  </si>
  <si>
    <t>Судебная медицинская экспертиза</t>
  </si>
  <si>
    <t>Государственные экзамены</t>
  </si>
  <si>
    <t>/6</t>
  </si>
  <si>
    <t>Государственный санитарный надзор в области гигиены труда и коммунальной гигиены</t>
  </si>
  <si>
    <t xml:space="preserve">Анализировать и оценивать социально значимые явления, события, процессы, быть способным к проявлению предпринимательской инициативы
</t>
  </si>
  <si>
    <t xml:space="preserve">Работать с оптическими приборами, составлять родословную человека, решать задачи по молекулярной биологии, общей и медицинской генетике, паразитологии, распознавать возбудителей  паразитарных заболеваний и их переносчиков на макро- и микропрепаратах </t>
  </si>
  <si>
    <t>Применять основные биофизические законы и знания об общих принципах функционирования медицинского оборудования для решения задач  профессиональной деятельности</t>
  </si>
  <si>
    <t xml:space="preserve">Использовать знания о строении организма человека на тканевом, клеточном и субклеточном уровнях, эмбриогенезе человека и его нарушениях в профессиональной деятельности </t>
  </si>
  <si>
    <t>Использовать знания о молекулярных основах процессов жизнедеятельности в организме человека в норме и при патологии, применять принципы биохимических методов диагностики заболеваний, основных методов биохимических исследований</t>
  </si>
  <si>
    <t>Устанавливать степень риска условий труда для здоровья работника с последующей разработкой предупредительных мероприятий, применять принципы рационального энергосбережения</t>
  </si>
  <si>
    <t xml:space="preserve">Разрабатывать систему профилактических мероприятий по предупреждению неблагоприятного влияния условий труда на состояние здоровья работающих на основании гигиенической оценки производственных факторов </t>
  </si>
  <si>
    <t xml:space="preserve">Определять тему, цели, задачи, составлять план и программу научного исследования, проводить сбор материала, статистический (гигиенический, эпидемиологический) анализ, формулировать выводы, разрабатывать профилактические мероприятия, рекомендации по направлению </t>
  </si>
  <si>
    <t>Экономика государственного сектора / Социология здоровья</t>
  </si>
  <si>
    <t>6 семестр,                                             
18 недель</t>
  </si>
  <si>
    <t>Эпидемиологичес-кая и санитарная микробиология</t>
  </si>
  <si>
    <r>
      <t xml:space="preserve">6 </t>
    </r>
    <r>
      <rPr>
        <vertAlign val="superscript"/>
        <sz val="18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</si>
  <si>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Интегрированный зачет проводится по учебным дисциплинам «Военная гигиена», «Военная эпидемиология», «Военно-полевая терапия»,  «Военно-полевая хирургия».</t>
    </r>
  </si>
  <si>
    <t>8 семестр,                        
17 недель</t>
  </si>
  <si>
    <t>Курсовая работа 1</t>
  </si>
  <si>
    <t>Курсовая работа 2</t>
  </si>
  <si>
    <t>Курсовая работа 3</t>
  </si>
  <si>
    <r>
      <t>Научно-исследо-вательский модуль</t>
    </r>
    <r>
      <rPr>
        <b/>
        <vertAlign val="superscript"/>
        <sz val="21"/>
        <rFont val="Arial"/>
        <family val="2"/>
      </rPr>
      <t>3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</si>
  <si>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Курсовая работа выполняется по одной из учебных дисциплин модуля субординатуры.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</si>
  <si>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</t>
    </r>
  </si>
  <si>
    <r>
      <t>Модуль субординатуры по профилю «Лабораторные исследования»</t>
    </r>
    <r>
      <rPr>
        <b/>
        <vertAlign val="superscript"/>
        <sz val="21"/>
        <rFont val="Arial"/>
        <family val="2"/>
      </rPr>
      <t>4</t>
    </r>
  </si>
  <si>
    <r>
      <t>Основы управления интеллектуальной собственностью</t>
    </r>
    <r>
      <rPr>
        <vertAlign val="superscript"/>
        <sz val="20"/>
        <rFont val="Arial"/>
        <family val="2"/>
      </rPr>
      <t>5</t>
    </r>
  </si>
  <si>
    <t xml:space="preserve">Рекомендован к утверждению Президиумом Совета УМО </t>
  </si>
  <si>
    <t>по высшему медицинскому, фармацевтическому образованию</t>
  </si>
  <si>
    <r>
      <t>Модуль субординатуры по профилю «Гигиена и эпидемиология»</t>
    </r>
    <r>
      <rPr>
        <b/>
        <vertAlign val="superscript"/>
        <sz val="21"/>
        <rFont val="Arial"/>
        <family val="2"/>
      </rPr>
      <t>4</t>
    </r>
  </si>
  <si>
    <t>УК-10, 12,13</t>
  </si>
  <si>
    <t>1.1.2, 2.1.1</t>
  </si>
  <si>
    <t>Работать в команде, толерантно воспринимать социальные, этнические, конфессиональные, культурные и иные различия</t>
  </si>
  <si>
    <t>Использовать знания об этиологии, патогенезе, морфологических особенностях общепатологических процессов и болезней на разных стадиях развития (морфогенез), применять морфологические методы исследований</t>
  </si>
  <si>
    <t>Применять нормативные правовые акты для регулирования правоотношений в сфере здравоохранения, досудебного регулирования споров между субъектами медицинских правоотношений,  анализа коррупционных рисков, предотвращения коррупционных нарушений</t>
  </si>
  <si>
    <t xml:space="preserve">Организовывать и оказывать медицинскую помощь при чрезвычайных ситуациях, организовывать и проводить санитарно-гигиенические и санитарно-противоэпидемические мероприятия среди военнослужащих, оказывать терапевтическую и хирургическую помощь военнослужащим и пострадавшим на этапах медицинской эвакуации </t>
  </si>
  <si>
    <t>Применять методики вычисления, анализа и прогнозирования показателей здоровья населения, использовать знания о принципах, видах, формах и условиях оказания медицинской помощи населению для планирования основных показателей деятельности организаций здравоохранения, разработки и принятия управленческих решений, оценки медицинской, социальной, экономической эффективности в здравоохранении</t>
  </si>
  <si>
    <r>
      <t xml:space="preserve">Безопасность жизнедеятель-ности человека </t>
    </r>
    <r>
      <rPr>
        <vertAlign val="superscript"/>
        <sz val="21"/>
        <rFont val="Arial"/>
        <family val="2"/>
      </rPr>
      <t>7</t>
    </r>
  </si>
  <si>
    <r>
      <t xml:space="preserve">3. Врачебная эпидемиологическая </t>
    </r>
    <r>
      <rPr>
        <vertAlign val="superscript"/>
        <sz val="11"/>
        <rFont val="Arial"/>
        <family val="2"/>
      </rPr>
      <t>9</t>
    </r>
  </si>
  <si>
    <t>Факультативная дисциплина</t>
  </si>
  <si>
    <t>ОУИС</t>
  </si>
  <si>
    <t xml:space="preserve">Проводить лабораторный контроль, определять дозовые нагрузки, оценивать радиационный риск здоровью персонала и населения на основе знаний о задачах, формах и методах работы врача в области радиационной гигиены, обеспечивать радиационную безопасность персонала и населения при осуществлении деятельности по использованию атомной энергии и источников ионизирующего излучения </t>
  </si>
  <si>
    <t>Организовывать эпидемиологический надзор за инфекционными болезнями и систему профилактических мероприятий по предупреждению заболеваемости населения инфекционными болезнями</t>
  </si>
  <si>
    <t xml:space="preserve">Применять методы и принципы снижения лучевых нагрузок на население, оценивать дозы внутреннего и внешнего облучения персонала и населения на разных стадиях развития радиационной аварии, разрабатывать систему рациональных мер по защите населения в различных радиационно-экологических условиях </t>
  </si>
  <si>
    <t xml:space="preserve">Владеть методами сохранения и укрепления индивидуального здоровья, формирования здорового образа жизни и профилактики социальнозначимых заболеваний, синдрома зависимости </t>
  </si>
  <si>
    <r>
      <t>Внутренние болезни
Хирургические болезни
Социально-инфекционный
И</t>
    </r>
    <r>
      <rPr>
        <b/>
        <sz val="10"/>
        <rFont val="Arial"/>
        <family val="2"/>
      </rPr>
      <t>нфекционный модуль</t>
    </r>
    <r>
      <rPr>
        <sz val="10"/>
        <rFont val="Arial"/>
        <family val="2"/>
      </rPr>
      <t xml:space="preserve">
Клинико-профилактический
Профессиональные болезни</t>
    </r>
  </si>
  <si>
    <t xml:space="preserve">Применять дополнительные методы диагностики и профилактики заболеваний в рамках углубленного изучения учебных дисциплин образовательных модулей специальности </t>
  </si>
  <si>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Интегрированная дисциплина «Безопасность жизнедеятельности человека» включает учебные дисциплины «Охрана труда», «Основы энергосбережения».</t>
    </r>
  </si>
  <si>
    <r>
      <rPr>
        <vertAlign val="superscript"/>
        <sz val="11"/>
        <rFont val="Arial"/>
        <family val="2"/>
      </rPr>
      <t>8</t>
    </r>
    <r>
      <rPr>
        <sz val="11"/>
        <rFont val="Arial"/>
        <family val="2"/>
      </rPr>
      <t xml:space="preserve"> Для обучающихся по программе подготовки офицеров запаса.</t>
    </r>
  </si>
  <si>
    <r>
      <rPr>
        <vertAlign val="superscript"/>
        <sz val="11"/>
        <rFont val="Arial"/>
        <family val="2"/>
      </rPr>
      <t>9</t>
    </r>
    <r>
      <rPr>
        <sz val="11"/>
        <rFont val="Arial"/>
        <family val="2"/>
      </rPr>
      <t xml:space="preserve"> Итоговые сборы для обучающихся по программе подготовки офицеров запаса с экзаменом за весь период обучения приравниваются к врачебной эпидемиологической практике.</t>
    </r>
  </si>
  <si>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Перечень факультативных дисциплин устанавливается учреждением высшего образования.</t>
    </r>
  </si>
  <si>
    <t>Модуль «Технологии государствен-ного санитарного надзора»</t>
  </si>
  <si>
    <t>Белорусский язык: профессиональ-ная лексика</t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</si>
  <si>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Профили и учебные дисциплины субординатуры утверждаются  Министерством здравоохранения Республики Беларусь. Подготовка осуществляется по одному </t>
    </r>
  </si>
  <si>
    <t>профилю субординатуры по выбору студента.</t>
  </si>
  <si>
    <t>БПК-26</t>
  </si>
  <si>
    <t>БПК-27</t>
  </si>
  <si>
    <t>БПК-28</t>
  </si>
  <si>
    <t>БПК-29</t>
  </si>
  <si>
    <t>БПК-30</t>
  </si>
  <si>
    <t>2.4.2.</t>
  </si>
  <si>
    <t>2.6.2</t>
  </si>
  <si>
    <t>2.12.3</t>
  </si>
  <si>
    <t>2.13.3</t>
  </si>
  <si>
    <t>2.13.4</t>
  </si>
  <si>
    <t>2.16.3</t>
  </si>
  <si>
    <t>2.16.4</t>
  </si>
  <si>
    <t>2.16.5</t>
  </si>
  <si>
    <t>2.16.6</t>
  </si>
  <si>
    <t>2.16.7</t>
  </si>
  <si>
    <t>2.16.8</t>
  </si>
  <si>
    <t>2.16.9</t>
  </si>
  <si>
    <t>2.16.10</t>
  </si>
  <si>
    <t>2.17.4</t>
  </si>
  <si>
    <t>2.17.5</t>
  </si>
  <si>
    <t>2.17.6</t>
  </si>
  <si>
    <t>2.17.7</t>
  </si>
  <si>
    <t>2.17.8</t>
  </si>
  <si>
    <t>2.17.9</t>
  </si>
  <si>
    <t>2.17.10</t>
  </si>
  <si>
    <t>1.8.3</t>
  </si>
  <si>
    <t>1.9.2, 2.16.1</t>
  </si>
  <si>
    <t>1.12.3</t>
  </si>
  <si>
    <t>1.12.4</t>
  </si>
  <si>
    <t>1.16.3</t>
  </si>
  <si>
    <t>1.16.4</t>
  </si>
  <si>
    <t>1.16.5</t>
  </si>
  <si>
    <t>1.18.1</t>
  </si>
  <si>
    <t>1.18.2</t>
  </si>
  <si>
    <t>1.19</t>
  </si>
  <si>
    <t>1.19.1</t>
  </si>
  <si>
    <t>1.19.2</t>
  </si>
  <si>
    <t>1.19.3</t>
  </si>
  <si>
    <t>1.19.4</t>
  </si>
  <si>
    <t>1.19.5</t>
  </si>
  <si>
    <t>1.19.6</t>
  </si>
  <si>
    <t>1.19.7</t>
  </si>
  <si>
    <t>1.19.8</t>
  </si>
  <si>
    <t>1.19.9</t>
  </si>
  <si>
    <t>1.20</t>
  </si>
  <si>
    <t>1.2.1,1.12.1, 4.2</t>
  </si>
  <si>
    <t>1.1.1, 1.12.2</t>
  </si>
  <si>
    <t>1.3, 1.12.2</t>
  </si>
  <si>
    <t>Экономика
Экономика госсектора</t>
  </si>
  <si>
    <t>Экономика госсектора
Соц здоровья</t>
  </si>
  <si>
    <t>Название  модуля, учебной дисциплины, курсовой работы</t>
  </si>
  <si>
    <t>/1</t>
  </si>
  <si>
    <t xml:space="preserve">Использовать знания о закономерностях развития и анатомического строения тела человека, его систем и органов с учетом  возрастных, половых и индивидуальных особенностей, о влиянии факторов окружающей среды на организм человека в профессиональной деятельности </t>
  </si>
  <si>
    <t>Разработан в качестве примера реализации образовательного стандарта по специальности 1-79 01 03 «Медико-профилактическое дело».</t>
  </si>
  <si>
    <t>Количество курсовых работ</t>
  </si>
  <si>
    <t>И.Н.Михайлова</t>
  </si>
  <si>
    <t>Основы админи-стративного права</t>
  </si>
  <si>
    <r>
      <t xml:space="preserve">Специальная военная подготовка </t>
    </r>
    <r>
      <rPr>
        <vertAlign val="superscript"/>
        <sz val="21"/>
        <rFont val="Arial"/>
        <family val="2"/>
      </rPr>
      <t>8, 9</t>
    </r>
  </si>
  <si>
    <t>/518</t>
  </si>
  <si>
    <t>/520</t>
  </si>
  <si>
    <t>/216</t>
  </si>
  <si>
    <r>
      <t>Эпидемиологичес-кие исследования в профилакти-ческой медицине</t>
    </r>
    <r>
      <rPr>
        <vertAlign val="superscript"/>
        <sz val="21"/>
        <rFont val="Arial"/>
        <family val="2"/>
      </rPr>
      <t>6</t>
    </r>
  </si>
  <si>
    <t>УК-6
БПК-17</t>
  </si>
  <si>
    <t>УК-4, 5
БПК-11</t>
  </si>
  <si>
    <t>БПК-10,14</t>
  </si>
  <si>
    <t>1.12.2, 2.1.2</t>
  </si>
  <si>
    <t>БПК-10,11</t>
  </si>
  <si>
    <t>1.14.2, 1.15.2, 1.17, 1.18.1, 
1.19.1-1.19.7, 1.19.9, 1.20, 2.6</t>
  </si>
  <si>
    <t>Мед микробиология
Клин микробиология</t>
  </si>
  <si>
    <t>2.2.1, 2.17.2</t>
  </si>
  <si>
    <t>1.18.2, 2.16.5, 2.17.6</t>
  </si>
  <si>
    <t>2.4, 2.16.8, 2.17.8</t>
  </si>
  <si>
    <t>БПК-13
СК-8</t>
  </si>
  <si>
    <t>2.6, 2.7</t>
  </si>
  <si>
    <t>2.8.1, 2.16.10, 2.17.9</t>
  </si>
  <si>
    <t>2.8.2, 2.16.10, 2.17.9</t>
  </si>
  <si>
    <t>2.9.1, 2.16.3, 2.17.4</t>
  </si>
  <si>
    <t>2.9.2, 2.16.3, 2.17.4</t>
  </si>
  <si>
    <t>2.10.1, 2.16.2, 2.17.3</t>
  </si>
  <si>
    <t>2.10.2, 2.16.2, 2.17.3</t>
  </si>
  <si>
    <t>2.11.1, 2.16.7, 2.17.7</t>
  </si>
  <si>
    <t>2.11.2, 2.16.7, 2.17.7</t>
  </si>
  <si>
    <t>2.12.1, 2.16.6, 2.17.5</t>
  </si>
  <si>
    <t>2.12.2, 2.16.6, 2.17.5</t>
  </si>
  <si>
    <t>2.12.3, 2.16.6, 2.17.5</t>
  </si>
  <si>
    <t>СК-17,18, 19</t>
  </si>
  <si>
    <t>2.13.1, 2.16.10, 2.17.9</t>
  </si>
  <si>
    <t>СК-9,10, 20</t>
  </si>
  <si>
    <t xml:space="preserve">2.13.2-2.13.4, 2.16.2, 2.16.3, 2.16.7, 2.16.8, 2.17.3, 2.17.4, 2.17.7, 2.17.8 </t>
  </si>
  <si>
    <t>СК-13,14, 21</t>
  </si>
  <si>
    <t>СК-11,12, 21</t>
  </si>
  <si>
    <t>СК-15,16,21</t>
  </si>
  <si>
    <t>СК-5,21</t>
  </si>
  <si>
    <t>СК-13,14,21</t>
  </si>
  <si>
    <t>2.14, 2.16.9, 2.17.10</t>
  </si>
  <si>
    <t>2.16.4, 2.17.1</t>
  </si>
  <si>
    <t>БПК-10,24</t>
  </si>
  <si>
    <t>1.12.3, 2.1.2, 2.16.5, 2.17.6</t>
  </si>
  <si>
    <t>Модуль «Общественное здоровье и здра-воохранение»</t>
  </si>
  <si>
    <t>Владеть принципами и нормами биомедицинской этики, этико-деонтологическими принципами оказания медицинской помощи пациентам, оценивать конфликтные ситуации в медицине</t>
  </si>
  <si>
    <t>Первый заместитель Министра здравоохранения Республики Беларусь</t>
  </si>
  <si>
    <t>___________________________ Е.Л.Богдан</t>
  </si>
  <si>
    <t>Сопредседатель УМО по высшему медицинскому, фармацевтическому образованию</t>
  </si>
  <si>
    <t>___________________________ С.П.Рубникович</t>
  </si>
  <si>
    <t>___________________________ О.Н.Колюпанова</t>
  </si>
  <si>
    <t>___________________________ А.В.Гиндюк</t>
  </si>
  <si>
    <t xml:space="preserve">Протокол № 1  от 22.03.2021 </t>
  </si>
  <si>
    <t>___________________________ С.А.Касперович</t>
  </si>
  <si>
    <t>___________________________ И.В.Титович</t>
  </si>
  <si>
    <t>___________________________ И.Н.Михайлова</t>
  </si>
  <si>
    <t>Применять методы изучения здоровья населения для организации и проведения мероприятий превентивного (предупреждающего) и протективного (защитного) характера</t>
  </si>
  <si>
    <t>Использовать знания о современных химических и физико-химических методах исследования биологических жидкостей, растворов лекарственных веществ и биополимеров для произведения расчетов на основании проведенных исследований</t>
  </si>
  <si>
    <t>Проводить гигиеническую оценку и коррекцию статуса питания, применять методику расследования и профилактики пищевых отравлений, проводить мониторинг объектов пищевой промышленности  и общественного питания</t>
  </si>
  <si>
    <t xml:space="preserve">Квалификация - </t>
  </si>
  <si>
    <t>УТВЕРЖДЕНО</t>
  </si>
  <si>
    <t>Первым заместителем</t>
  </si>
  <si>
    <t>И.А.Старовойтовой</t>
  </si>
  <si>
    <r>
      <t xml:space="preserve">Регистрационный № </t>
    </r>
    <r>
      <rPr>
        <b/>
        <sz val="13"/>
        <rFont val="Arial"/>
        <family val="2"/>
      </rPr>
      <t>L 79-1-002/пр-тип.</t>
    </r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</si>
</sst>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2">
    <font>
      <sz val="10"/>
      <name val="Arial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23"/>
      <name val="Arial"/>
      <family val="2"/>
    </font>
    <font>
      <u val="single"/>
      <sz val="13"/>
      <name val="Arial"/>
      <family val="2"/>
    </font>
    <font>
      <i/>
      <sz val="10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i/>
      <sz val="15"/>
      <name val="Arial"/>
      <family val="2"/>
    </font>
    <font>
      <sz val="15"/>
      <name val="Times New Roman"/>
      <family val="1"/>
    </font>
    <font>
      <i/>
      <sz val="15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i/>
      <sz val="16"/>
      <name val="Arial"/>
      <family val="2"/>
    </font>
    <font>
      <i/>
      <sz val="16"/>
      <name val="Times New Roman"/>
      <family val="1"/>
    </font>
    <font>
      <sz val="1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sz val="10"/>
      <color indexed="9"/>
      <name val="Arial"/>
      <family val="2"/>
    </font>
    <font>
      <b/>
      <sz val="18"/>
      <name val="Times New Roman"/>
      <family val="1"/>
    </font>
    <font>
      <sz val="11"/>
      <color indexed="9"/>
      <name val="Arial"/>
      <family val="2"/>
    </font>
    <font>
      <b/>
      <sz val="20"/>
      <name val="Times New Roman"/>
      <family val="1"/>
    </font>
    <font>
      <b/>
      <sz val="15"/>
      <name val="Times New Roman"/>
      <family val="1"/>
    </font>
    <font>
      <b/>
      <i/>
      <sz val="18"/>
      <name val="Arial"/>
      <family val="2"/>
    </font>
    <font>
      <sz val="26"/>
      <name val="Times New Roman"/>
      <family val="1"/>
    </font>
    <font>
      <u val="single"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sz val="20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9"/>
      <name val="Arial"/>
      <family val="2"/>
    </font>
    <font>
      <b/>
      <sz val="22"/>
      <name val="Arial"/>
      <family val="2"/>
    </font>
    <font>
      <b/>
      <i/>
      <sz val="20"/>
      <name val="Arial"/>
      <family val="2"/>
    </font>
    <font>
      <sz val="17"/>
      <name val="Arial"/>
      <family val="2"/>
    </font>
    <font>
      <b/>
      <sz val="17"/>
      <name val="Times New Roman"/>
      <family val="1"/>
    </font>
    <font>
      <sz val="17"/>
      <name val="Times New Roman"/>
      <family val="1"/>
    </font>
    <font>
      <b/>
      <sz val="17"/>
      <name val="Arial"/>
      <family val="2"/>
    </font>
    <font>
      <vertAlign val="superscript"/>
      <sz val="20"/>
      <name val="Arial"/>
      <family val="2"/>
    </font>
    <font>
      <sz val="21"/>
      <name val="Arial"/>
      <family val="2"/>
    </font>
    <font>
      <b/>
      <sz val="21"/>
      <name val="Arial"/>
      <family val="2"/>
    </font>
    <font>
      <b/>
      <vertAlign val="superscript"/>
      <sz val="21"/>
      <name val="Arial"/>
      <family val="2"/>
    </font>
    <font>
      <vertAlign val="superscript"/>
      <sz val="21"/>
      <name val="Arial"/>
      <family val="2"/>
    </font>
    <font>
      <vertAlign val="superscript"/>
      <sz val="18"/>
      <name val="Arial"/>
      <family val="2"/>
    </font>
    <font>
      <sz val="18"/>
      <name val="Arial Narrow"/>
      <family val="2"/>
    </font>
    <font>
      <b/>
      <sz val="16"/>
      <name val="Arial Narrow"/>
      <family val="2"/>
    </font>
    <font>
      <sz val="14"/>
      <name val="Arial"/>
      <family val="2"/>
    </font>
    <font>
      <i/>
      <sz val="14"/>
      <name val="Times New Roman"/>
      <family val="1"/>
    </font>
    <font>
      <b/>
      <sz val="9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6"/>
      <color indexed="10"/>
      <name val="Times New Roman"/>
      <family val="1"/>
    </font>
    <font>
      <sz val="18"/>
      <color indexed="10"/>
      <name val="Arial"/>
      <family val="2"/>
    </font>
    <font>
      <sz val="16"/>
      <color indexed="10"/>
      <name val="Arial"/>
      <family val="2"/>
    </font>
    <font>
      <i/>
      <sz val="16"/>
      <color indexed="10"/>
      <name val="Arial"/>
      <family val="2"/>
    </font>
    <font>
      <i/>
      <sz val="18"/>
      <color indexed="10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6"/>
      <color rgb="FFFF0000"/>
      <name val="Times New Roman"/>
      <family val="1"/>
    </font>
    <font>
      <sz val="10"/>
      <color theme="0"/>
      <name val="Arial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i/>
      <sz val="16"/>
      <color rgb="FFFF0000"/>
      <name val="Arial"/>
      <family val="2"/>
    </font>
    <font>
      <i/>
      <sz val="18"/>
      <color rgb="FFFF0000"/>
      <name val="Arial"/>
      <family val="2"/>
    </font>
    <font>
      <sz val="11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double"/>
      <bottom style="thin"/>
    </border>
    <border>
      <left style="thin"/>
      <right/>
      <top style="double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double"/>
      <top style="double"/>
      <bottom/>
    </border>
    <border>
      <left style="double"/>
      <right/>
      <top style="double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9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9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9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9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9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9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9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9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9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9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2" fillId="23" borderId="0" applyNumberFormat="0" applyBorder="0" applyAlignment="0" applyProtection="0"/>
    <xf numFmtId="0" fontId="2" fillId="22" borderId="0" applyNumberFormat="0" applyBorder="0" applyAlignment="0" applyProtection="0"/>
    <xf numFmtId="0" fontId="3" fillId="24" borderId="0" applyNumberFormat="0" applyBorder="0" applyAlignment="0" applyProtection="0"/>
    <xf numFmtId="0" fontId="92" fillId="25" borderId="0" applyNumberFormat="0" applyBorder="0" applyAlignment="0" applyProtection="0"/>
    <xf numFmtId="0" fontId="3" fillId="16" borderId="0" applyNumberFormat="0" applyBorder="0" applyAlignment="0" applyProtection="0"/>
    <xf numFmtId="0" fontId="92" fillId="26" borderId="0" applyNumberFormat="0" applyBorder="0" applyAlignment="0" applyProtection="0"/>
    <xf numFmtId="0" fontId="3" fillId="18" borderId="0" applyNumberFormat="0" applyBorder="0" applyAlignment="0" applyProtection="0"/>
    <xf numFmtId="0" fontId="92" fillId="27" borderId="0" applyNumberFormat="0" applyBorder="0" applyAlignment="0" applyProtection="0"/>
    <xf numFmtId="0" fontId="3" fillId="28" borderId="0" applyNumberFormat="0" applyBorder="0" applyAlignment="0" applyProtection="0"/>
    <xf numFmtId="0" fontId="92" fillId="29" borderId="0" applyNumberFormat="0" applyBorder="0" applyAlignment="0" applyProtection="0"/>
    <xf numFmtId="0" fontId="3" fillId="30" borderId="0" applyNumberFormat="0" applyBorder="0" applyAlignment="0" applyProtection="0"/>
    <xf numFmtId="0" fontId="92" fillId="31" borderId="0" applyNumberFormat="0" applyBorder="0" applyAlignment="0" applyProtection="0"/>
    <xf numFmtId="0" fontId="3" fillId="32" borderId="0" applyNumberFormat="0" applyBorder="0" applyAlignment="0" applyProtection="0"/>
    <xf numFmtId="0" fontId="9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9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0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 hidden="1"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35" fillId="0" borderId="0" xfId="0" applyFont="1" applyAlignment="1">
      <alignment/>
    </xf>
    <xf numFmtId="0" fontId="37" fillId="0" borderId="14" xfId="0" applyFont="1" applyBorder="1" applyAlignment="1">
      <alignment horizontal="right" wrapText="1"/>
    </xf>
    <xf numFmtId="0" fontId="37" fillId="0" borderId="15" xfId="0" applyFont="1" applyBorder="1" applyAlignment="1">
      <alignment horizontal="right" wrapText="1"/>
    </xf>
    <xf numFmtId="0" fontId="36" fillId="0" borderId="11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6" fillId="0" borderId="17" xfId="0" applyFont="1" applyBorder="1" applyAlignment="1">
      <alignment wrapText="1"/>
    </xf>
    <xf numFmtId="0" fontId="36" fillId="0" borderId="16" xfId="0" applyFont="1" applyBorder="1" applyAlignment="1">
      <alignment wrapText="1"/>
    </xf>
    <xf numFmtId="0" fontId="36" fillId="0" borderId="18" xfId="0" applyFont="1" applyBorder="1" applyAlignment="1">
      <alignment wrapText="1"/>
    </xf>
    <xf numFmtId="0" fontId="38" fillId="38" borderId="11" xfId="0" applyFont="1" applyFill="1" applyBorder="1" applyAlignment="1">
      <alignment wrapText="1"/>
    </xf>
    <xf numFmtId="0" fontId="39" fillId="0" borderId="11" xfId="0" applyFont="1" applyBorder="1" applyAlignment="1">
      <alignment wrapText="1"/>
    </xf>
    <xf numFmtId="0" fontId="40" fillId="38" borderId="11" xfId="0" applyFont="1" applyFill="1" applyBorder="1" applyAlignment="1">
      <alignment wrapText="1"/>
    </xf>
    <xf numFmtId="0" fontId="39" fillId="0" borderId="19" xfId="0" applyFont="1" applyBorder="1" applyAlignment="1">
      <alignment wrapText="1"/>
    </xf>
    <xf numFmtId="1" fontId="36" fillId="0" borderId="18" xfId="0" applyNumberFormat="1" applyFont="1" applyBorder="1" applyAlignment="1">
      <alignment wrapText="1"/>
    </xf>
    <xf numFmtId="0" fontId="39" fillId="0" borderId="17" xfId="0" applyFont="1" applyBorder="1" applyAlignment="1">
      <alignment wrapText="1"/>
    </xf>
    <xf numFmtId="1" fontId="36" fillId="0" borderId="17" xfId="0" applyNumberFormat="1" applyFont="1" applyBorder="1" applyAlignment="1">
      <alignment wrapText="1"/>
    </xf>
    <xf numFmtId="1" fontId="36" fillId="0" borderId="16" xfId="0" applyNumberFormat="1" applyFont="1" applyBorder="1" applyAlignment="1">
      <alignment wrapText="1"/>
    </xf>
    <xf numFmtId="0" fontId="36" fillId="0" borderId="19" xfId="0" applyFont="1" applyBorder="1" applyAlignment="1">
      <alignment wrapText="1"/>
    </xf>
    <xf numFmtId="0" fontId="39" fillId="0" borderId="18" xfId="0" applyFont="1" applyBorder="1" applyAlignment="1">
      <alignment wrapText="1"/>
    </xf>
    <xf numFmtId="0" fontId="36" fillId="0" borderId="16" xfId="0" applyFont="1" applyFill="1" applyBorder="1" applyAlignment="1">
      <alignment wrapText="1"/>
    </xf>
    <xf numFmtId="0" fontId="36" fillId="0" borderId="11" xfId="0" applyFont="1" applyFill="1" applyBorder="1" applyAlignment="1">
      <alignment wrapText="1"/>
    </xf>
    <xf numFmtId="0" fontId="36" fillId="0" borderId="19" xfId="0" applyFont="1" applyFill="1" applyBorder="1" applyAlignment="1">
      <alignment wrapText="1"/>
    </xf>
    <xf numFmtId="1" fontId="39" fillId="0" borderId="16" xfId="0" applyNumberFormat="1" applyFont="1" applyBorder="1" applyAlignment="1">
      <alignment wrapText="1"/>
    </xf>
    <xf numFmtId="1" fontId="39" fillId="0" borderId="11" xfId="0" applyNumberFormat="1" applyFont="1" applyBorder="1" applyAlignment="1">
      <alignment wrapText="1"/>
    </xf>
    <xf numFmtId="0" fontId="36" fillId="0" borderId="18" xfId="0" applyFont="1" applyFill="1" applyBorder="1" applyAlignment="1">
      <alignment wrapText="1"/>
    </xf>
    <xf numFmtId="1" fontId="36" fillId="0" borderId="19" xfId="0" applyNumberFormat="1" applyFont="1" applyBorder="1" applyAlignment="1">
      <alignment wrapText="1"/>
    </xf>
    <xf numFmtId="1" fontId="36" fillId="0" borderId="16" xfId="0" applyNumberFormat="1" applyFont="1" applyFill="1" applyBorder="1" applyAlignment="1">
      <alignment wrapText="1"/>
    </xf>
    <xf numFmtId="0" fontId="36" fillId="0" borderId="17" xfId="0" applyFont="1" applyFill="1" applyBorder="1" applyAlignment="1">
      <alignment wrapText="1"/>
    </xf>
    <xf numFmtId="1" fontId="36" fillId="0" borderId="19" xfId="0" applyNumberFormat="1" applyFont="1" applyFill="1" applyBorder="1" applyAlignment="1">
      <alignment wrapText="1"/>
    </xf>
    <xf numFmtId="180" fontId="36" fillId="0" borderId="17" xfId="0" applyNumberFormat="1" applyFont="1" applyFill="1" applyBorder="1" applyAlignment="1">
      <alignment wrapText="1"/>
    </xf>
    <xf numFmtId="1" fontId="36" fillId="0" borderId="11" xfId="0" applyNumberFormat="1" applyFont="1" applyFill="1" applyBorder="1" applyAlignment="1">
      <alignment wrapText="1"/>
    </xf>
    <xf numFmtId="1" fontId="36" fillId="0" borderId="11" xfId="0" applyNumberFormat="1" applyFont="1" applyBorder="1" applyAlignment="1">
      <alignment wrapText="1"/>
    </xf>
    <xf numFmtId="1" fontId="36" fillId="0" borderId="17" xfId="0" applyNumberFormat="1" applyFont="1" applyFill="1" applyBorder="1" applyAlignment="1">
      <alignment wrapText="1"/>
    </xf>
    <xf numFmtId="0" fontId="36" fillId="0" borderId="14" xfId="0" applyFont="1" applyBorder="1" applyAlignment="1">
      <alignment horizontal="center" wrapText="1"/>
    </xf>
    <xf numFmtId="0" fontId="37" fillId="38" borderId="15" xfId="0" applyFont="1" applyFill="1" applyBorder="1" applyAlignment="1">
      <alignment horizontal="right" wrapText="1"/>
    </xf>
    <xf numFmtId="180" fontId="37" fillId="0" borderId="15" xfId="0" applyNumberFormat="1" applyFont="1" applyBorder="1" applyAlignment="1">
      <alignment horizontal="right" wrapText="1"/>
    </xf>
    <xf numFmtId="0" fontId="36" fillId="0" borderId="20" xfId="0" applyFont="1" applyBorder="1" applyAlignment="1">
      <alignment horizontal="center" wrapText="1"/>
    </xf>
    <xf numFmtId="0" fontId="37" fillId="0" borderId="20" xfId="0" applyFont="1" applyBorder="1" applyAlignment="1">
      <alignment horizontal="right" wrapText="1"/>
    </xf>
    <xf numFmtId="0" fontId="37" fillId="0" borderId="21" xfId="0" applyFont="1" applyBorder="1" applyAlignment="1">
      <alignment horizontal="right" wrapText="1"/>
    </xf>
    <xf numFmtId="0" fontId="37" fillId="38" borderId="21" xfId="0" applyFont="1" applyFill="1" applyBorder="1" applyAlignment="1">
      <alignment horizontal="right" wrapText="1"/>
    </xf>
    <xf numFmtId="1" fontId="37" fillId="0" borderId="21" xfId="0" applyNumberFormat="1" applyFont="1" applyBorder="1" applyAlignment="1">
      <alignment horizontal="right" wrapText="1"/>
    </xf>
    <xf numFmtId="180" fontId="37" fillId="0" borderId="21" xfId="0" applyNumberFormat="1" applyFont="1" applyBorder="1" applyAlignment="1">
      <alignment horizontal="right" wrapText="1"/>
    </xf>
    <xf numFmtId="0" fontId="41" fillId="0" borderId="16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1" fillId="38" borderId="11" xfId="0" applyFont="1" applyFill="1" applyBorder="1" applyAlignment="1">
      <alignment wrapText="1"/>
    </xf>
    <xf numFmtId="180" fontId="41" fillId="0" borderId="17" xfId="0" applyNumberFormat="1" applyFont="1" applyBorder="1" applyAlignment="1">
      <alignment wrapText="1"/>
    </xf>
    <xf numFmtId="1" fontId="41" fillId="0" borderId="11" xfId="0" applyNumberFormat="1" applyFont="1" applyBorder="1" applyAlignment="1">
      <alignment wrapText="1"/>
    </xf>
    <xf numFmtId="180" fontId="41" fillId="0" borderId="11" xfId="0" applyNumberFormat="1" applyFont="1" applyBorder="1" applyAlignment="1">
      <alignment wrapText="1"/>
    </xf>
    <xf numFmtId="1" fontId="41" fillId="0" borderId="18" xfId="0" applyNumberFormat="1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41" fillId="0" borderId="2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1" fontId="41" fillId="0" borderId="13" xfId="0" applyNumberFormat="1" applyFont="1" applyBorder="1" applyAlignment="1">
      <alignment wrapText="1"/>
    </xf>
    <xf numFmtId="180" fontId="41" fillId="0" borderId="13" xfId="0" applyNumberFormat="1" applyFont="1" applyBorder="1" applyAlignment="1">
      <alignment wrapText="1"/>
    </xf>
    <xf numFmtId="1" fontId="41" fillId="0" borderId="16" xfId="0" applyNumberFormat="1" applyFont="1" applyBorder="1" applyAlignment="1">
      <alignment wrapText="1"/>
    </xf>
    <xf numFmtId="0" fontId="44" fillId="38" borderId="11" xfId="0" applyFont="1" applyFill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1" fillId="0" borderId="19" xfId="0" applyFont="1" applyBorder="1" applyAlignment="1">
      <alignment wrapText="1"/>
    </xf>
    <xf numFmtId="1" fontId="41" fillId="0" borderId="17" xfId="0" applyNumberFormat="1" applyFont="1" applyBorder="1" applyAlignment="1">
      <alignment wrapText="1"/>
    </xf>
    <xf numFmtId="0" fontId="41" fillId="0" borderId="16" xfId="0" applyFont="1" applyFill="1" applyBorder="1" applyAlignment="1">
      <alignment wrapText="1"/>
    </xf>
    <xf numFmtId="1" fontId="41" fillId="0" borderId="19" xfId="0" applyNumberFormat="1" applyFont="1" applyBorder="1" applyAlignment="1">
      <alignment wrapText="1"/>
    </xf>
    <xf numFmtId="1" fontId="41" fillId="0" borderId="16" xfId="0" applyNumberFormat="1" applyFont="1" applyFill="1" applyBorder="1" applyAlignment="1">
      <alignment wrapText="1"/>
    </xf>
    <xf numFmtId="1" fontId="41" fillId="0" borderId="11" xfId="0" applyNumberFormat="1" applyFont="1" applyFill="1" applyBorder="1" applyAlignment="1">
      <alignment wrapText="1"/>
    </xf>
    <xf numFmtId="1" fontId="41" fillId="0" borderId="19" xfId="0" applyNumberFormat="1" applyFont="1" applyFill="1" applyBorder="1" applyAlignment="1">
      <alignment wrapText="1"/>
    </xf>
    <xf numFmtId="1" fontId="41" fillId="0" borderId="17" xfId="0" applyNumberFormat="1" applyFont="1" applyFill="1" applyBorder="1" applyAlignment="1">
      <alignment wrapText="1"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/>
    </xf>
    <xf numFmtId="1" fontId="44" fillId="38" borderId="11" xfId="0" applyNumberFormat="1" applyFont="1" applyFill="1" applyBorder="1" applyAlignment="1">
      <alignment wrapText="1"/>
    </xf>
    <xf numFmtId="0" fontId="25" fillId="0" borderId="23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/>
      <protection/>
    </xf>
    <xf numFmtId="0" fontId="43" fillId="38" borderId="11" xfId="0" applyFont="1" applyFill="1" applyBorder="1" applyAlignment="1">
      <alignment wrapText="1"/>
    </xf>
    <xf numFmtId="1" fontId="41" fillId="0" borderId="18" xfId="0" applyNumberFormat="1" applyFont="1" applyFill="1" applyBorder="1" applyAlignment="1">
      <alignment wrapText="1"/>
    </xf>
    <xf numFmtId="1" fontId="43" fillId="0" borderId="16" xfId="0" applyNumberFormat="1" applyFont="1" applyBorder="1" applyAlignment="1">
      <alignment wrapText="1"/>
    </xf>
    <xf numFmtId="1" fontId="43" fillId="0" borderId="17" xfId="0" applyNumberFormat="1" applyFont="1" applyBorder="1" applyAlignment="1">
      <alignment wrapText="1"/>
    </xf>
    <xf numFmtId="1" fontId="39" fillId="38" borderId="11" xfId="0" applyNumberFormat="1" applyFont="1" applyFill="1" applyBorder="1" applyAlignment="1">
      <alignment wrapText="1"/>
    </xf>
    <xf numFmtId="1" fontId="39" fillId="0" borderId="17" xfId="0" applyNumberFormat="1" applyFont="1" applyBorder="1" applyAlignment="1">
      <alignment wrapText="1"/>
    </xf>
    <xf numFmtId="1" fontId="43" fillId="0" borderId="22" xfId="0" applyNumberFormat="1" applyFont="1" applyBorder="1" applyAlignment="1">
      <alignment wrapText="1"/>
    </xf>
    <xf numFmtId="1" fontId="41" fillId="0" borderId="22" xfId="0" applyNumberFormat="1" applyFont="1" applyBorder="1" applyAlignment="1">
      <alignment wrapText="1"/>
    </xf>
    <xf numFmtId="1" fontId="41" fillId="0" borderId="24" xfId="0" applyNumberFormat="1" applyFont="1" applyBorder="1" applyAlignment="1">
      <alignment wrapText="1"/>
    </xf>
    <xf numFmtId="1" fontId="39" fillId="0" borderId="22" xfId="0" applyNumberFormat="1" applyFont="1" applyBorder="1" applyAlignment="1">
      <alignment wrapText="1"/>
    </xf>
    <xf numFmtId="1" fontId="39" fillId="0" borderId="13" xfId="0" applyNumberFormat="1" applyFont="1" applyBorder="1" applyAlignment="1">
      <alignment wrapText="1"/>
    </xf>
    <xf numFmtId="1" fontId="39" fillId="38" borderId="13" xfId="0" applyNumberFormat="1" applyFont="1" applyFill="1" applyBorder="1" applyAlignment="1">
      <alignment wrapText="1"/>
    </xf>
    <xf numFmtId="1" fontId="39" fillId="0" borderId="24" xfId="0" applyNumberFormat="1" applyFont="1" applyBorder="1" applyAlignment="1">
      <alignment wrapText="1"/>
    </xf>
    <xf numFmtId="1" fontId="38" fillId="38" borderId="11" xfId="0" applyNumberFormat="1" applyFont="1" applyFill="1" applyBorder="1" applyAlignment="1">
      <alignment wrapText="1"/>
    </xf>
    <xf numFmtId="1" fontId="39" fillId="0" borderId="19" xfId="0" applyNumberFormat="1" applyFont="1" applyBorder="1" applyAlignment="1">
      <alignment wrapText="1"/>
    </xf>
    <xf numFmtId="1" fontId="40" fillId="38" borderId="11" xfId="0" applyNumberFormat="1" applyFont="1" applyFill="1" applyBorder="1" applyAlignment="1">
      <alignment wrapText="1"/>
    </xf>
    <xf numFmtId="1" fontId="39" fillId="0" borderId="18" xfId="0" applyNumberFormat="1" applyFont="1" applyBorder="1" applyAlignment="1">
      <alignment wrapText="1"/>
    </xf>
    <xf numFmtId="1" fontId="43" fillId="0" borderId="19" xfId="0" applyNumberFormat="1" applyFont="1" applyBorder="1" applyAlignment="1">
      <alignment wrapText="1"/>
    </xf>
    <xf numFmtId="1" fontId="43" fillId="0" borderId="11" xfId="0" applyNumberFormat="1" applyFont="1" applyBorder="1" applyAlignment="1">
      <alignment wrapText="1"/>
    </xf>
    <xf numFmtId="1" fontId="45" fillId="38" borderId="11" xfId="0" applyNumberFormat="1" applyFont="1" applyFill="1" applyBorder="1" applyAlignment="1">
      <alignment wrapText="1"/>
    </xf>
    <xf numFmtId="1" fontId="43" fillId="0" borderId="18" xfId="0" applyNumberFormat="1" applyFont="1" applyBorder="1" applyAlignment="1">
      <alignment wrapText="1"/>
    </xf>
    <xf numFmtId="1" fontId="36" fillId="0" borderId="18" xfId="0" applyNumberFormat="1" applyFont="1" applyFill="1" applyBorder="1" applyAlignment="1">
      <alignment wrapText="1"/>
    </xf>
    <xf numFmtId="1" fontId="39" fillId="0" borderId="25" xfId="0" applyNumberFormat="1" applyFont="1" applyBorder="1" applyAlignment="1">
      <alignment wrapText="1"/>
    </xf>
    <xf numFmtId="1" fontId="39" fillId="0" borderId="10" xfId="0" applyNumberFormat="1" applyFont="1" applyBorder="1" applyAlignment="1">
      <alignment wrapText="1"/>
    </xf>
    <xf numFmtId="1" fontId="40" fillId="38" borderId="10" xfId="0" applyNumberFormat="1" applyFont="1" applyFill="1" applyBorder="1" applyAlignment="1">
      <alignment wrapText="1"/>
    </xf>
    <xf numFmtId="1" fontId="39" fillId="0" borderId="26" xfId="0" applyNumberFormat="1" applyFont="1" applyBorder="1" applyAlignment="1">
      <alignment wrapText="1"/>
    </xf>
    <xf numFmtId="1" fontId="39" fillId="0" borderId="27" xfId="0" applyNumberFormat="1" applyFont="1" applyBorder="1" applyAlignment="1">
      <alignment wrapText="1"/>
    </xf>
    <xf numFmtId="1" fontId="39" fillId="0" borderId="28" xfId="0" applyNumberFormat="1" applyFont="1" applyBorder="1" applyAlignment="1">
      <alignment wrapText="1"/>
    </xf>
    <xf numFmtId="1" fontId="38" fillId="0" borderId="11" xfId="0" applyNumberFormat="1" applyFont="1" applyFill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1" fontId="46" fillId="0" borderId="16" xfId="0" applyNumberFormat="1" applyFont="1" applyBorder="1" applyAlignment="1">
      <alignment wrapText="1"/>
    </xf>
    <xf numFmtId="1" fontId="43" fillId="0" borderId="0" xfId="0" applyNumberFormat="1" applyFont="1" applyAlignment="1">
      <alignment wrapText="1"/>
    </xf>
    <xf numFmtId="0" fontId="44" fillId="38" borderId="13" xfId="0" applyFont="1" applyFill="1" applyBorder="1" applyAlignment="1">
      <alignment wrapText="1"/>
    </xf>
    <xf numFmtId="0" fontId="42" fillId="0" borderId="24" xfId="0" applyFont="1" applyBorder="1" applyAlignment="1">
      <alignment horizontal="right" wrapText="1"/>
    </xf>
    <xf numFmtId="0" fontId="42" fillId="0" borderId="22" xfId="0" applyFont="1" applyBorder="1" applyAlignment="1">
      <alignment wrapText="1"/>
    </xf>
    <xf numFmtId="0" fontId="42" fillId="0" borderId="24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1" fontId="42" fillId="0" borderId="31" xfId="0" applyNumberFormat="1" applyFont="1" applyBorder="1" applyAlignment="1">
      <alignment horizontal="right" wrapText="1"/>
    </xf>
    <xf numFmtId="0" fontId="42" fillId="0" borderId="13" xfId="0" applyFont="1" applyBorder="1" applyAlignment="1">
      <alignment horizontal="right" wrapText="1"/>
    </xf>
    <xf numFmtId="0" fontId="44" fillId="38" borderId="13" xfId="0" applyFont="1" applyFill="1" applyBorder="1" applyAlignment="1">
      <alignment horizontal="right" wrapText="1"/>
    </xf>
    <xf numFmtId="1" fontId="42" fillId="0" borderId="13" xfId="0" applyNumberFormat="1" applyFont="1" applyBorder="1" applyAlignment="1">
      <alignment horizontal="right" wrapText="1"/>
    </xf>
    <xf numFmtId="0" fontId="42" fillId="0" borderId="22" xfId="0" applyFont="1" applyBorder="1" applyAlignment="1">
      <alignment horizontal="right" wrapText="1"/>
    </xf>
    <xf numFmtId="1" fontId="42" fillId="0" borderId="24" xfId="0" applyNumberFormat="1" applyFont="1" applyBorder="1" applyAlignment="1">
      <alignment horizontal="right" wrapText="1"/>
    </xf>
    <xf numFmtId="0" fontId="41" fillId="0" borderId="11" xfId="0" applyFont="1" applyBorder="1" applyAlignment="1">
      <alignment horizontal="right" wrapText="1"/>
    </xf>
    <xf numFmtId="0" fontId="41" fillId="0" borderId="32" xfId="0" applyFont="1" applyBorder="1" applyAlignment="1">
      <alignment horizontal="center" wrapText="1"/>
    </xf>
    <xf numFmtId="0" fontId="42" fillId="0" borderId="32" xfId="0" applyFont="1" applyBorder="1" applyAlignment="1">
      <alignment horizontal="right" wrapText="1"/>
    </xf>
    <xf numFmtId="0" fontId="42" fillId="0" borderId="33" xfId="0" applyFont="1" applyBorder="1" applyAlignment="1">
      <alignment horizontal="right" wrapText="1"/>
    </xf>
    <xf numFmtId="0" fontId="42" fillId="38" borderId="33" xfId="0" applyFont="1" applyFill="1" applyBorder="1" applyAlignment="1">
      <alignment horizontal="right" wrapText="1"/>
    </xf>
    <xf numFmtId="180" fontId="42" fillId="0" borderId="33" xfId="0" applyNumberFormat="1" applyFont="1" applyBorder="1" applyAlignment="1">
      <alignment horizontal="right" wrapText="1"/>
    </xf>
    <xf numFmtId="1" fontId="36" fillId="0" borderId="31" xfId="0" applyNumberFormat="1" applyFont="1" applyBorder="1" applyAlignment="1">
      <alignment wrapText="1"/>
    </xf>
    <xf numFmtId="1" fontId="36" fillId="0" borderId="13" xfId="0" applyNumberFormat="1" applyFont="1" applyBorder="1" applyAlignment="1">
      <alignment wrapText="1"/>
    </xf>
    <xf numFmtId="1" fontId="38" fillId="38" borderId="13" xfId="0" applyNumberFormat="1" applyFont="1" applyFill="1" applyBorder="1" applyAlignment="1">
      <alignment wrapText="1"/>
    </xf>
    <xf numFmtId="1" fontId="36" fillId="0" borderId="34" xfId="0" applyNumberFormat="1" applyFont="1" applyBorder="1" applyAlignment="1">
      <alignment wrapText="1"/>
    </xf>
    <xf numFmtId="1" fontId="36" fillId="0" borderId="22" xfId="0" applyNumberFormat="1" applyFont="1" applyBorder="1" applyAlignment="1">
      <alignment wrapText="1"/>
    </xf>
    <xf numFmtId="1" fontId="36" fillId="0" borderId="24" xfId="0" applyNumberFormat="1" applyFont="1" applyBorder="1" applyAlignment="1">
      <alignment wrapText="1"/>
    </xf>
    <xf numFmtId="1" fontId="36" fillId="0" borderId="35" xfId="0" applyNumberFormat="1" applyFont="1" applyBorder="1" applyAlignment="1">
      <alignment wrapText="1"/>
    </xf>
    <xf numFmtId="1" fontId="36" fillId="0" borderId="13" xfId="0" applyNumberFormat="1" applyFont="1" applyFill="1" applyBorder="1" applyAlignment="1">
      <alignment wrapText="1"/>
    </xf>
    <xf numFmtId="1" fontId="41" fillId="0" borderId="13" xfId="0" applyNumberFormat="1" applyFont="1" applyFill="1" applyBorder="1" applyAlignment="1">
      <alignment wrapText="1"/>
    </xf>
    <xf numFmtId="1" fontId="44" fillId="38" borderId="13" xfId="0" applyNumberFormat="1" applyFont="1" applyFill="1" applyBorder="1" applyAlignment="1">
      <alignment wrapText="1"/>
    </xf>
    <xf numFmtId="1" fontId="41" fillId="0" borderId="24" xfId="0" applyNumberFormat="1" applyFont="1" applyFill="1" applyBorder="1" applyAlignment="1">
      <alignment wrapText="1"/>
    </xf>
    <xf numFmtId="1" fontId="41" fillId="0" borderId="35" xfId="0" applyNumberFormat="1" applyFont="1" applyFill="1" applyBorder="1" applyAlignment="1">
      <alignment wrapText="1"/>
    </xf>
    <xf numFmtId="0" fontId="48" fillId="0" borderId="0" xfId="0" applyFont="1" applyAlignment="1">
      <alignment horizontal="right"/>
    </xf>
    <xf numFmtId="1" fontId="43" fillId="42" borderId="0" xfId="0" applyNumberFormat="1" applyFont="1" applyFill="1" applyAlignment="1">
      <alignment wrapText="1"/>
    </xf>
    <xf numFmtId="1" fontId="41" fillId="0" borderId="23" xfId="0" applyNumberFormat="1" applyFont="1" applyBorder="1" applyAlignment="1">
      <alignment wrapText="1"/>
    </xf>
    <xf numFmtId="1" fontId="41" fillId="0" borderId="23" xfId="0" applyNumberFormat="1" applyFont="1" applyFill="1" applyBorder="1" applyAlignment="1">
      <alignment wrapText="1"/>
    </xf>
    <xf numFmtId="1" fontId="42" fillId="0" borderId="36" xfId="0" applyNumberFormat="1" applyFont="1" applyBorder="1" applyAlignment="1">
      <alignment horizontal="right" wrapText="1"/>
    </xf>
    <xf numFmtId="1" fontId="41" fillId="0" borderId="37" xfId="0" applyNumberFormat="1" applyFont="1" applyBorder="1" applyAlignment="1">
      <alignment wrapText="1"/>
    </xf>
    <xf numFmtId="0" fontId="42" fillId="0" borderId="34" xfId="0" applyFont="1" applyBorder="1" applyAlignment="1">
      <alignment wrapText="1"/>
    </xf>
    <xf numFmtId="0" fontId="25" fillId="42" borderId="11" xfId="0" applyFont="1" applyFill="1" applyBorder="1" applyAlignment="1" applyProtection="1">
      <alignment horizontal="center"/>
      <protection/>
    </xf>
    <xf numFmtId="0" fontId="32" fillId="0" borderId="36" xfId="0" applyFont="1" applyBorder="1" applyAlignment="1" applyProtection="1">
      <alignment horizontal="center" vertical="center"/>
      <protection/>
    </xf>
    <xf numFmtId="1" fontId="41" fillId="42" borderId="11" xfId="0" applyNumberFormat="1" applyFont="1" applyFill="1" applyBorder="1" applyAlignment="1">
      <alignment wrapText="1"/>
    </xf>
    <xf numFmtId="1" fontId="41" fillId="42" borderId="17" xfId="0" applyNumberFormat="1" applyFont="1" applyFill="1" applyBorder="1" applyAlignment="1">
      <alignment wrapText="1"/>
    </xf>
    <xf numFmtId="0" fontId="29" fillId="0" borderId="0" xfId="0" applyFont="1" applyFill="1" applyBorder="1" applyAlignment="1" applyProtection="1">
      <alignment vertical="center"/>
      <protection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42" borderId="0" xfId="0" applyFont="1" applyFill="1" applyAlignment="1">
      <alignment/>
    </xf>
    <xf numFmtId="1" fontId="39" fillId="42" borderId="16" xfId="0" applyNumberFormat="1" applyFont="1" applyFill="1" applyBorder="1" applyAlignment="1">
      <alignment horizontal="center" wrapText="1"/>
    </xf>
    <xf numFmtId="1" fontId="39" fillId="42" borderId="17" xfId="0" applyNumberFormat="1" applyFont="1" applyFill="1" applyBorder="1" applyAlignment="1">
      <alignment horizontal="center" wrapText="1"/>
    </xf>
    <xf numFmtId="1" fontId="37" fillId="42" borderId="16" xfId="0" applyNumberFormat="1" applyFont="1" applyFill="1" applyBorder="1" applyAlignment="1">
      <alignment horizontal="right" wrapText="1"/>
    </xf>
    <xf numFmtId="1" fontId="37" fillId="42" borderId="18" xfId="0" applyNumberFormat="1" applyFont="1" applyFill="1" applyBorder="1" applyAlignment="1">
      <alignment horizontal="right" wrapText="1"/>
    </xf>
    <xf numFmtId="1" fontId="37" fillId="42" borderId="11" xfId="0" applyNumberFormat="1" applyFont="1" applyFill="1" applyBorder="1" applyAlignment="1">
      <alignment horizontal="right" wrapText="1"/>
    </xf>
    <xf numFmtId="1" fontId="37" fillId="42" borderId="17" xfId="0" applyNumberFormat="1" applyFont="1" applyFill="1" applyBorder="1" applyAlignment="1">
      <alignment horizontal="right" wrapText="1"/>
    </xf>
    <xf numFmtId="0" fontId="20" fillId="42" borderId="0" xfId="0" applyFont="1" applyFill="1" applyAlignment="1">
      <alignment wrapText="1"/>
    </xf>
    <xf numFmtId="0" fontId="20" fillId="42" borderId="0" xfId="0" applyFont="1" applyFill="1" applyAlignment="1">
      <alignment/>
    </xf>
    <xf numFmtId="1" fontId="36" fillId="42" borderId="25" xfId="0" applyNumberFormat="1" applyFont="1" applyFill="1" applyBorder="1" applyAlignment="1">
      <alignment wrapText="1"/>
    </xf>
    <xf numFmtId="1" fontId="36" fillId="42" borderId="10" xfId="0" applyNumberFormat="1" applyFont="1" applyFill="1" applyBorder="1" applyAlignment="1">
      <alignment wrapText="1"/>
    </xf>
    <xf numFmtId="1" fontId="38" fillId="42" borderId="10" xfId="0" applyNumberFormat="1" applyFont="1" applyFill="1" applyBorder="1" applyAlignment="1">
      <alignment wrapText="1"/>
    </xf>
    <xf numFmtId="1" fontId="36" fillId="42" borderId="26" xfId="0" applyNumberFormat="1" applyFont="1" applyFill="1" applyBorder="1" applyAlignment="1">
      <alignment wrapText="1"/>
    </xf>
    <xf numFmtId="1" fontId="36" fillId="42" borderId="27" xfId="0" applyNumberFormat="1" applyFont="1" applyFill="1" applyBorder="1" applyAlignment="1">
      <alignment wrapText="1"/>
    </xf>
    <xf numFmtId="1" fontId="36" fillId="42" borderId="28" xfId="0" applyNumberFormat="1" applyFont="1" applyFill="1" applyBorder="1" applyAlignment="1">
      <alignment wrapText="1"/>
    </xf>
    <xf numFmtId="1" fontId="37" fillId="42" borderId="38" xfId="0" applyNumberFormat="1" applyFont="1" applyFill="1" applyBorder="1" applyAlignment="1">
      <alignment horizontal="right" wrapText="1"/>
    </xf>
    <xf numFmtId="1" fontId="41" fillId="42" borderId="16" xfId="0" applyNumberFormat="1" applyFont="1" applyFill="1" applyBorder="1" applyAlignment="1">
      <alignment wrapText="1"/>
    </xf>
    <xf numFmtId="1" fontId="44" fillId="42" borderId="11" xfId="0" applyNumberFormat="1" applyFont="1" applyFill="1" applyBorder="1" applyAlignment="1">
      <alignment wrapText="1"/>
    </xf>
    <xf numFmtId="1" fontId="41" fillId="42" borderId="19" xfId="0" applyNumberFormat="1" applyFont="1" applyFill="1" applyBorder="1" applyAlignment="1">
      <alignment wrapText="1"/>
    </xf>
    <xf numFmtId="1" fontId="36" fillId="42" borderId="19" xfId="0" applyNumberFormat="1" applyFont="1" applyFill="1" applyBorder="1" applyAlignment="1">
      <alignment wrapText="1"/>
    </xf>
    <xf numFmtId="1" fontId="36" fillId="42" borderId="11" xfId="0" applyNumberFormat="1" applyFont="1" applyFill="1" applyBorder="1" applyAlignment="1">
      <alignment wrapText="1"/>
    </xf>
    <xf numFmtId="1" fontId="38" fillId="42" borderId="11" xfId="0" applyNumberFormat="1" applyFont="1" applyFill="1" applyBorder="1" applyAlignment="1">
      <alignment wrapText="1"/>
    </xf>
    <xf numFmtId="1" fontId="36" fillId="42" borderId="18" xfId="0" applyNumberFormat="1" applyFont="1" applyFill="1" applyBorder="1" applyAlignment="1">
      <alignment wrapText="1"/>
    </xf>
    <xf numFmtId="1" fontId="36" fillId="42" borderId="16" xfId="0" applyNumberFormat="1" applyFont="1" applyFill="1" applyBorder="1" applyAlignment="1">
      <alignment wrapText="1"/>
    </xf>
    <xf numFmtId="1" fontId="36" fillId="42" borderId="17" xfId="0" applyNumberFormat="1" applyFont="1" applyFill="1" applyBorder="1" applyAlignment="1">
      <alignment wrapText="1"/>
    </xf>
    <xf numFmtId="1" fontId="46" fillId="42" borderId="17" xfId="0" applyNumberFormat="1" applyFont="1" applyFill="1" applyBorder="1" applyAlignment="1">
      <alignment wrapText="1"/>
    </xf>
    <xf numFmtId="0" fontId="41" fillId="42" borderId="11" xfId="0" applyFont="1" applyFill="1" applyBorder="1" applyAlignment="1">
      <alignment wrapText="1"/>
    </xf>
    <xf numFmtId="0" fontId="44" fillId="42" borderId="11" xfId="0" applyFont="1" applyFill="1" applyBorder="1" applyAlignment="1">
      <alignment wrapText="1"/>
    </xf>
    <xf numFmtId="180" fontId="41" fillId="42" borderId="17" xfId="0" applyNumberFormat="1" applyFont="1" applyFill="1" applyBorder="1" applyAlignment="1">
      <alignment wrapText="1"/>
    </xf>
    <xf numFmtId="0" fontId="36" fillId="42" borderId="19" xfId="0" applyFont="1" applyFill="1" applyBorder="1" applyAlignment="1">
      <alignment wrapText="1"/>
    </xf>
    <xf numFmtId="0" fontId="36" fillId="42" borderId="11" xfId="0" applyFont="1" applyFill="1" applyBorder="1" applyAlignment="1">
      <alignment wrapText="1"/>
    </xf>
    <xf numFmtId="0" fontId="38" fillId="42" borderId="11" xfId="0" applyFont="1" applyFill="1" applyBorder="1" applyAlignment="1">
      <alignment wrapText="1"/>
    </xf>
    <xf numFmtId="0" fontId="36" fillId="42" borderId="18" xfId="0" applyFont="1" applyFill="1" applyBorder="1" applyAlignment="1">
      <alignment wrapText="1"/>
    </xf>
    <xf numFmtId="0" fontId="36" fillId="42" borderId="16" xfId="0" applyFont="1" applyFill="1" applyBorder="1" applyAlignment="1">
      <alignment wrapText="1"/>
    </xf>
    <xf numFmtId="0" fontId="36" fillId="42" borderId="17" xfId="0" applyFont="1" applyFill="1" applyBorder="1" applyAlignment="1">
      <alignment wrapText="1"/>
    </xf>
    <xf numFmtId="0" fontId="25" fillId="0" borderId="0" xfId="0" applyFont="1" applyFill="1" applyBorder="1" applyAlignment="1" applyProtection="1">
      <alignment horizontal="left" vertical="top" wrapText="1"/>
      <protection/>
    </xf>
    <xf numFmtId="1" fontId="43" fillId="0" borderId="24" xfId="0" applyNumberFormat="1" applyFont="1" applyBorder="1" applyAlignment="1">
      <alignment wrapText="1"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41" fillId="0" borderId="34" xfId="0" applyFont="1" applyBorder="1" applyAlignment="1">
      <alignment wrapText="1"/>
    </xf>
    <xf numFmtId="0" fontId="41" fillId="0" borderId="35" xfId="0" applyFont="1" applyBorder="1" applyAlignment="1">
      <alignment wrapText="1"/>
    </xf>
    <xf numFmtId="1" fontId="41" fillId="42" borderId="24" xfId="0" applyNumberFormat="1" applyFont="1" applyFill="1" applyBorder="1" applyAlignment="1">
      <alignment wrapText="1"/>
    </xf>
    <xf numFmtId="1" fontId="41" fillId="0" borderId="36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17" xfId="0" applyFont="1" applyBorder="1" applyAlignment="1">
      <alignment horizontal="right" wrapText="1"/>
    </xf>
    <xf numFmtId="0" fontId="27" fillId="42" borderId="0" xfId="0" applyFont="1" applyFill="1" applyAlignment="1" applyProtection="1">
      <alignment/>
      <protection/>
    </xf>
    <xf numFmtId="0" fontId="34" fillId="42" borderId="0" xfId="0" applyFont="1" applyFill="1" applyAlignment="1" applyProtection="1">
      <alignment/>
      <protection/>
    </xf>
    <xf numFmtId="0" fontId="20" fillId="42" borderId="0" xfId="0" applyFont="1" applyFill="1" applyAlignment="1" applyProtection="1">
      <alignment/>
      <protection/>
    </xf>
    <xf numFmtId="0" fontId="27" fillId="42" borderId="0" xfId="0" applyFont="1" applyFill="1" applyBorder="1" applyAlignment="1" applyProtection="1">
      <alignment/>
      <protection/>
    </xf>
    <xf numFmtId="0" fontId="27" fillId="42" borderId="0" xfId="0" applyFont="1" applyFill="1" applyBorder="1" applyAlignment="1" applyProtection="1">
      <alignment/>
      <protection/>
    </xf>
    <xf numFmtId="0" fontId="27" fillId="42" borderId="0" xfId="0" applyFont="1" applyFill="1" applyAlignment="1" applyProtection="1">
      <alignment/>
      <protection/>
    </xf>
    <xf numFmtId="0" fontId="27" fillId="42" borderId="0" xfId="0" applyFont="1" applyFill="1" applyAlignment="1" applyProtection="1">
      <alignment/>
      <protection hidden="1"/>
    </xf>
    <xf numFmtId="0" fontId="27" fillId="42" borderId="0" xfId="0" applyFont="1" applyFill="1" applyBorder="1" applyAlignment="1" applyProtection="1">
      <alignment/>
      <protection hidden="1"/>
    </xf>
    <xf numFmtId="0" fontId="26" fillId="42" borderId="0" xfId="0" applyFont="1" applyFill="1" applyAlignment="1" applyProtection="1">
      <alignment/>
      <protection/>
    </xf>
    <xf numFmtId="14" fontId="27" fillId="42" borderId="0" xfId="0" applyNumberFormat="1" applyFont="1" applyFill="1" applyAlignment="1" applyProtection="1">
      <alignment/>
      <protection hidden="1"/>
    </xf>
    <xf numFmtId="0" fontId="0" fillId="42" borderId="0" xfId="0" applyFont="1" applyFill="1" applyAlignment="1" applyProtection="1">
      <alignment/>
      <protection/>
    </xf>
    <xf numFmtId="0" fontId="0" fillId="42" borderId="0" xfId="0" applyFont="1" applyFill="1" applyAlignment="1" applyProtection="1">
      <alignment/>
      <protection/>
    </xf>
    <xf numFmtId="0" fontId="30" fillId="42" borderId="0" xfId="0" applyFont="1" applyFill="1" applyAlignment="1" applyProtection="1">
      <alignment/>
      <protection/>
    </xf>
    <xf numFmtId="0" fontId="30" fillId="42" borderId="0" xfId="0" applyFont="1" applyFill="1" applyAlignment="1" applyProtection="1">
      <alignment/>
      <protection/>
    </xf>
    <xf numFmtId="0" fontId="31" fillId="42" borderId="0" xfId="0" applyFont="1" applyFill="1" applyAlignment="1" applyProtection="1">
      <alignment/>
      <protection/>
    </xf>
    <xf numFmtId="0" fontId="0" fillId="42" borderId="0" xfId="0" applyFont="1" applyFill="1" applyAlignment="1" applyProtection="1">
      <alignment horizontal="centerContinuous"/>
      <protection/>
    </xf>
    <xf numFmtId="1" fontId="25" fillId="42" borderId="39" xfId="0" applyNumberFormat="1" applyFont="1" applyFill="1" applyBorder="1" applyAlignment="1" applyProtection="1">
      <alignment/>
      <protection hidden="1"/>
    </xf>
    <xf numFmtId="1" fontId="25" fillId="42" borderId="13" xfId="0" applyNumberFormat="1" applyFont="1" applyFill="1" applyBorder="1" applyAlignment="1" applyProtection="1">
      <alignment/>
      <protection locked="0"/>
    </xf>
    <xf numFmtId="1" fontId="25" fillId="42" borderId="40" xfId="0" applyNumberFormat="1" applyFont="1" applyFill="1" applyBorder="1" applyAlignment="1" applyProtection="1">
      <alignment/>
      <protection hidden="1"/>
    </xf>
    <xf numFmtId="1" fontId="25" fillId="42" borderId="41" xfId="0" applyNumberFormat="1" applyFont="1" applyFill="1" applyBorder="1" applyAlignment="1" applyProtection="1">
      <alignment/>
      <protection hidden="1"/>
    </xf>
    <xf numFmtId="1" fontId="25" fillId="42" borderId="11" xfId="0" applyNumberFormat="1" applyFont="1" applyFill="1" applyBorder="1" applyAlignment="1" applyProtection="1">
      <alignment/>
      <protection locked="0"/>
    </xf>
    <xf numFmtId="49" fontId="25" fillId="42" borderId="11" xfId="0" applyNumberFormat="1" applyFont="1" applyFill="1" applyBorder="1" applyAlignment="1" applyProtection="1">
      <alignment horizontal="right"/>
      <protection locked="0"/>
    </xf>
    <xf numFmtId="1" fontId="25" fillId="42" borderId="42" xfId="0" applyNumberFormat="1" applyFont="1" applyFill="1" applyBorder="1" applyAlignment="1" applyProtection="1">
      <alignment/>
      <protection hidden="1"/>
    </xf>
    <xf numFmtId="1" fontId="25" fillId="42" borderId="43" xfId="0" applyNumberFormat="1" applyFont="1" applyFill="1" applyBorder="1" applyAlignment="1" applyProtection="1">
      <alignment/>
      <protection locked="0"/>
    </xf>
    <xf numFmtId="49" fontId="25" fillId="42" borderId="43" xfId="0" applyNumberFormat="1" applyFont="1" applyFill="1" applyBorder="1" applyAlignment="1" applyProtection="1">
      <alignment horizontal="right"/>
      <protection locked="0"/>
    </xf>
    <xf numFmtId="1" fontId="25" fillId="42" borderId="44" xfId="0" applyNumberFormat="1" applyFont="1" applyFill="1" applyBorder="1" applyAlignment="1" applyProtection="1">
      <alignment/>
      <protection hidden="1"/>
    </xf>
    <xf numFmtId="1" fontId="25" fillId="42" borderId="45" xfId="0" applyNumberFormat="1" applyFont="1" applyFill="1" applyBorder="1" applyAlignment="1" applyProtection="1">
      <alignment/>
      <protection hidden="1"/>
    </xf>
    <xf numFmtId="1" fontId="29" fillId="42" borderId="46" xfId="0" applyNumberFormat="1" applyFont="1" applyFill="1" applyBorder="1" applyAlignment="1" applyProtection="1">
      <alignment/>
      <protection hidden="1"/>
    </xf>
    <xf numFmtId="1" fontId="46" fillId="0" borderId="11" xfId="0" applyNumberFormat="1" applyFont="1" applyBorder="1" applyAlignment="1">
      <alignment wrapText="1"/>
    </xf>
    <xf numFmtId="1" fontId="49" fillId="38" borderId="11" xfId="0" applyNumberFormat="1" applyFont="1" applyFill="1" applyBorder="1" applyAlignment="1">
      <alignment wrapText="1"/>
    </xf>
    <xf numFmtId="1" fontId="46" fillId="0" borderId="17" xfId="0" applyNumberFormat="1" applyFont="1" applyBorder="1" applyAlignment="1">
      <alignment wrapText="1"/>
    </xf>
    <xf numFmtId="1" fontId="46" fillId="42" borderId="16" xfId="0" applyNumberFormat="1" applyFont="1" applyFill="1" applyBorder="1" applyAlignment="1">
      <alignment wrapText="1"/>
    </xf>
    <xf numFmtId="1" fontId="46" fillId="42" borderId="11" xfId="0" applyNumberFormat="1" applyFont="1" applyFill="1" applyBorder="1" applyAlignment="1">
      <alignment wrapText="1"/>
    </xf>
    <xf numFmtId="1" fontId="49" fillId="42" borderId="11" xfId="0" applyNumberFormat="1" applyFont="1" applyFill="1" applyBorder="1" applyAlignment="1">
      <alignment wrapText="1"/>
    </xf>
    <xf numFmtId="1" fontId="46" fillId="42" borderId="19" xfId="0" applyNumberFormat="1" applyFont="1" applyFill="1" applyBorder="1" applyAlignment="1">
      <alignment wrapText="1"/>
    </xf>
    <xf numFmtId="1" fontId="46" fillId="0" borderId="16" xfId="0" applyNumberFormat="1" applyFont="1" applyFill="1" applyBorder="1" applyAlignment="1">
      <alignment wrapText="1"/>
    </xf>
    <xf numFmtId="1" fontId="46" fillId="0" borderId="11" xfId="0" applyNumberFormat="1" applyFont="1" applyFill="1" applyBorder="1" applyAlignment="1">
      <alignment wrapText="1"/>
    </xf>
    <xf numFmtId="1" fontId="46" fillId="0" borderId="17" xfId="0" applyNumberFormat="1" applyFont="1" applyFill="1" applyBorder="1" applyAlignment="1">
      <alignment wrapText="1"/>
    </xf>
    <xf numFmtId="1" fontId="46" fillId="0" borderId="19" xfId="0" applyNumberFormat="1" applyFont="1" applyFill="1" applyBorder="1" applyAlignment="1">
      <alignment wrapText="1"/>
    </xf>
    <xf numFmtId="1" fontId="46" fillId="0" borderId="18" xfId="0" applyNumberFormat="1" applyFont="1" applyFill="1" applyBorder="1" applyAlignment="1">
      <alignment wrapText="1"/>
    </xf>
    <xf numFmtId="1" fontId="46" fillId="42" borderId="18" xfId="0" applyNumberFormat="1" applyFont="1" applyFill="1" applyBorder="1" applyAlignment="1">
      <alignment wrapText="1"/>
    </xf>
    <xf numFmtId="1" fontId="46" fillId="0" borderId="19" xfId="0" applyNumberFormat="1" applyFont="1" applyBorder="1" applyAlignment="1">
      <alignment wrapText="1"/>
    </xf>
    <xf numFmtId="1" fontId="46" fillId="0" borderId="18" xfId="0" applyNumberFormat="1" applyFont="1" applyBorder="1" applyAlignment="1">
      <alignment wrapText="1"/>
    </xf>
    <xf numFmtId="1" fontId="50" fillId="0" borderId="16" xfId="0" applyNumberFormat="1" applyFont="1" applyBorder="1" applyAlignment="1">
      <alignment wrapText="1"/>
    </xf>
    <xf numFmtId="1" fontId="50" fillId="0" borderId="11" xfId="0" applyNumberFormat="1" applyFont="1" applyBorder="1" applyAlignment="1">
      <alignment wrapText="1"/>
    </xf>
    <xf numFmtId="1" fontId="50" fillId="38" borderId="11" xfId="0" applyNumberFormat="1" applyFont="1" applyFill="1" applyBorder="1" applyAlignment="1">
      <alignment wrapText="1"/>
    </xf>
    <xf numFmtId="1" fontId="46" fillId="0" borderId="22" xfId="0" applyNumberFormat="1" applyFont="1" applyBorder="1" applyAlignment="1">
      <alignment wrapText="1"/>
    </xf>
    <xf numFmtId="1" fontId="46" fillId="0" borderId="13" xfId="0" applyNumberFormat="1" applyFont="1" applyBorder="1" applyAlignment="1">
      <alignment wrapText="1"/>
    </xf>
    <xf numFmtId="1" fontId="50" fillId="0" borderId="22" xfId="0" applyNumberFormat="1" applyFont="1" applyBorder="1" applyAlignment="1">
      <alignment wrapText="1"/>
    </xf>
    <xf numFmtId="1" fontId="50" fillId="0" borderId="13" xfId="0" applyNumberFormat="1" applyFont="1" applyBorder="1" applyAlignment="1">
      <alignment wrapText="1"/>
    </xf>
    <xf numFmtId="1" fontId="50" fillId="38" borderId="13" xfId="0" applyNumberFormat="1" applyFont="1" applyFill="1" applyBorder="1" applyAlignment="1">
      <alignment wrapText="1"/>
    </xf>
    <xf numFmtId="1" fontId="50" fillId="0" borderId="19" xfId="0" applyNumberFormat="1" applyFont="1" applyBorder="1" applyAlignment="1">
      <alignment wrapText="1"/>
    </xf>
    <xf numFmtId="1" fontId="51" fillId="38" borderId="11" xfId="0" applyNumberFormat="1" applyFont="1" applyFill="1" applyBorder="1" applyAlignment="1">
      <alignment wrapText="1"/>
    </xf>
    <xf numFmtId="1" fontId="50" fillId="0" borderId="18" xfId="0" applyNumberFormat="1" applyFont="1" applyBorder="1" applyAlignment="1">
      <alignment wrapText="1"/>
    </xf>
    <xf numFmtId="1" fontId="46" fillId="0" borderId="34" xfId="0" applyNumberFormat="1" applyFont="1" applyBorder="1" applyAlignment="1">
      <alignment wrapText="1"/>
    </xf>
    <xf numFmtId="1" fontId="46" fillId="42" borderId="27" xfId="0" applyNumberFormat="1" applyFont="1" applyFill="1" applyBorder="1" applyAlignment="1">
      <alignment wrapText="1"/>
    </xf>
    <xf numFmtId="1" fontId="46" fillId="42" borderId="10" xfId="0" applyNumberFormat="1" applyFont="1" applyFill="1" applyBorder="1" applyAlignment="1">
      <alignment wrapText="1"/>
    </xf>
    <xf numFmtId="1" fontId="49" fillId="42" borderId="10" xfId="0" applyNumberFormat="1" applyFont="1" applyFill="1" applyBorder="1" applyAlignment="1">
      <alignment wrapText="1"/>
    </xf>
    <xf numFmtId="1" fontId="46" fillId="42" borderId="25" xfId="0" applyNumberFormat="1" applyFont="1" applyFill="1" applyBorder="1" applyAlignment="1">
      <alignment wrapText="1"/>
    </xf>
    <xf numFmtId="1" fontId="46" fillId="42" borderId="28" xfId="0" applyNumberFormat="1" applyFont="1" applyFill="1" applyBorder="1" applyAlignment="1">
      <alignment wrapText="1"/>
    </xf>
    <xf numFmtId="1" fontId="46" fillId="42" borderId="26" xfId="0" applyNumberFormat="1" applyFont="1" applyFill="1" applyBorder="1" applyAlignment="1">
      <alignment wrapText="1"/>
    </xf>
    <xf numFmtId="1" fontId="32" fillId="42" borderId="11" xfId="0" applyNumberFormat="1" applyFont="1" applyFill="1" applyBorder="1" applyAlignment="1">
      <alignment horizontal="right" wrapText="1"/>
    </xf>
    <xf numFmtId="1" fontId="32" fillId="42" borderId="38" xfId="0" applyNumberFormat="1" applyFont="1" applyFill="1" applyBorder="1" applyAlignment="1">
      <alignment horizontal="right" wrapText="1"/>
    </xf>
    <xf numFmtId="1" fontId="46" fillId="0" borderId="27" xfId="0" applyNumberFormat="1" applyFont="1" applyFill="1" applyBorder="1" applyAlignment="1">
      <alignment wrapText="1"/>
    </xf>
    <xf numFmtId="1" fontId="46" fillId="0" borderId="10" xfId="0" applyNumberFormat="1" applyFont="1" applyFill="1" applyBorder="1" applyAlignment="1">
      <alignment wrapText="1"/>
    </xf>
    <xf numFmtId="1" fontId="49" fillId="38" borderId="10" xfId="0" applyNumberFormat="1" applyFont="1" applyFill="1" applyBorder="1" applyAlignment="1">
      <alignment wrapText="1"/>
    </xf>
    <xf numFmtId="1" fontId="46" fillId="0" borderId="10" xfId="0" applyNumberFormat="1" applyFont="1" applyBorder="1" applyAlignment="1">
      <alignment wrapText="1"/>
    </xf>
    <xf numFmtId="1" fontId="46" fillId="0" borderId="28" xfId="0" applyNumberFormat="1" applyFont="1" applyBorder="1" applyAlignment="1">
      <alignment wrapText="1"/>
    </xf>
    <xf numFmtId="1" fontId="46" fillId="0" borderId="25" xfId="0" applyNumberFormat="1" applyFont="1" applyFill="1" applyBorder="1" applyAlignment="1">
      <alignment wrapText="1"/>
    </xf>
    <xf numFmtId="1" fontId="50" fillId="0" borderId="25" xfId="0" applyNumberFormat="1" applyFont="1" applyBorder="1" applyAlignment="1">
      <alignment wrapText="1"/>
    </xf>
    <xf numFmtId="1" fontId="50" fillId="0" borderId="10" xfId="0" applyNumberFormat="1" applyFont="1" applyBorder="1" applyAlignment="1">
      <alignment wrapText="1"/>
    </xf>
    <xf numFmtId="1" fontId="51" fillId="38" borderId="10" xfId="0" applyNumberFormat="1" applyFont="1" applyFill="1" applyBorder="1" applyAlignment="1">
      <alignment wrapText="1"/>
    </xf>
    <xf numFmtId="1" fontId="50" fillId="0" borderId="26" xfId="0" applyNumberFormat="1" applyFont="1" applyBorder="1" applyAlignment="1">
      <alignment wrapText="1"/>
    </xf>
    <xf numFmtId="1" fontId="49" fillId="0" borderId="11" xfId="0" applyNumberFormat="1" applyFont="1" applyFill="1" applyBorder="1" applyAlignment="1">
      <alignment wrapText="1"/>
    </xf>
    <xf numFmtId="1" fontId="46" fillId="0" borderId="13" xfId="0" applyNumberFormat="1" applyFont="1" applyFill="1" applyBorder="1" applyAlignment="1">
      <alignment wrapText="1"/>
    </xf>
    <xf numFmtId="1" fontId="49" fillId="38" borderId="13" xfId="0" applyNumberFormat="1" applyFont="1" applyFill="1" applyBorder="1" applyAlignment="1">
      <alignment wrapText="1"/>
    </xf>
    <xf numFmtId="1" fontId="46" fillId="0" borderId="22" xfId="0" applyNumberFormat="1" applyFont="1" applyFill="1" applyBorder="1" applyAlignment="1">
      <alignment wrapText="1"/>
    </xf>
    <xf numFmtId="0" fontId="49" fillId="38" borderId="11" xfId="0" applyFont="1" applyFill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6" fillId="38" borderId="11" xfId="0" applyFont="1" applyFill="1" applyBorder="1" applyAlignment="1">
      <alignment wrapText="1"/>
    </xf>
    <xf numFmtId="0" fontId="50" fillId="42" borderId="16" xfId="0" applyFont="1" applyFill="1" applyBorder="1" applyAlignment="1">
      <alignment horizontal="center" wrapText="1"/>
    </xf>
    <xf numFmtId="1" fontId="46" fillId="0" borderId="17" xfId="0" applyNumberFormat="1" applyFont="1" applyFill="1" applyBorder="1" applyAlignment="1">
      <alignment horizontal="right" wrapText="1"/>
    </xf>
    <xf numFmtId="0" fontId="32" fillId="42" borderId="16" xfId="0" applyFont="1" applyFill="1" applyBorder="1" applyAlignment="1">
      <alignment horizontal="right" wrapText="1"/>
    </xf>
    <xf numFmtId="1" fontId="32" fillId="42" borderId="18" xfId="0" applyNumberFormat="1" applyFont="1" applyFill="1" applyBorder="1" applyAlignment="1">
      <alignment horizontal="right" wrapText="1"/>
    </xf>
    <xf numFmtId="0" fontId="32" fillId="42" borderId="11" xfId="0" applyFont="1" applyFill="1" applyBorder="1" applyAlignment="1">
      <alignment horizontal="right" wrapText="1"/>
    </xf>
    <xf numFmtId="0" fontId="50" fillId="0" borderId="16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180" fontId="46" fillId="0" borderId="17" xfId="0" applyNumberFormat="1" applyFont="1" applyBorder="1" applyAlignment="1">
      <alignment wrapText="1"/>
    </xf>
    <xf numFmtId="0" fontId="46" fillId="0" borderId="11" xfId="0" applyFont="1" applyFill="1" applyBorder="1" applyAlignment="1">
      <alignment wrapText="1"/>
    </xf>
    <xf numFmtId="0" fontId="46" fillId="0" borderId="22" xfId="0" applyFont="1" applyBorder="1" applyAlignment="1">
      <alignment wrapText="1"/>
    </xf>
    <xf numFmtId="0" fontId="49" fillId="38" borderId="13" xfId="0" applyFont="1" applyFill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42" borderId="11" xfId="0" applyFont="1" applyFill="1" applyBorder="1" applyAlignment="1">
      <alignment wrapText="1"/>
    </xf>
    <xf numFmtId="0" fontId="49" fillId="42" borderId="11" xfId="0" applyFont="1" applyFill="1" applyBorder="1" applyAlignment="1">
      <alignment wrapText="1"/>
    </xf>
    <xf numFmtId="1" fontId="32" fillId="42" borderId="17" xfId="0" applyNumberFormat="1" applyFont="1" applyFill="1" applyBorder="1" applyAlignment="1">
      <alignment wrapText="1"/>
    </xf>
    <xf numFmtId="0" fontId="46" fillId="0" borderId="24" xfId="0" applyFont="1" applyBorder="1" applyAlignment="1">
      <alignment wrapText="1"/>
    </xf>
    <xf numFmtId="0" fontId="46" fillId="42" borderId="11" xfId="0" applyFont="1" applyFill="1" applyBorder="1" applyAlignment="1">
      <alignment horizontal="right" wrapText="1"/>
    </xf>
    <xf numFmtId="1" fontId="46" fillId="42" borderId="17" xfId="0" applyNumberFormat="1" applyFont="1" applyFill="1" applyBorder="1" applyAlignment="1">
      <alignment horizontal="right" wrapText="1"/>
    </xf>
    <xf numFmtId="180" fontId="46" fillId="0" borderId="11" xfId="0" applyNumberFormat="1" applyFont="1" applyBorder="1" applyAlignment="1">
      <alignment wrapText="1"/>
    </xf>
    <xf numFmtId="0" fontId="46" fillId="0" borderId="19" xfId="0" applyFont="1" applyBorder="1" applyAlignment="1">
      <alignment wrapText="1"/>
    </xf>
    <xf numFmtId="0" fontId="46" fillId="42" borderId="19" xfId="0" applyFont="1" applyFill="1" applyBorder="1" applyAlignment="1">
      <alignment wrapText="1"/>
    </xf>
    <xf numFmtId="0" fontId="46" fillId="42" borderId="18" xfId="0" applyFont="1" applyFill="1" applyBorder="1" applyAlignment="1">
      <alignment wrapText="1"/>
    </xf>
    <xf numFmtId="0" fontId="46" fillId="42" borderId="16" xfId="0" applyFont="1" applyFill="1" applyBorder="1" applyAlignment="1">
      <alignment wrapText="1"/>
    </xf>
    <xf numFmtId="0" fontId="50" fillId="0" borderId="11" xfId="0" applyFont="1" applyBorder="1" applyAlignment="1">
      <alignment wrapText="1"/>
    </xf>
    <xf numFmtId="0" fontId="51" fillId="38" borderId="11" xfId="0" applyFont="1" applyFill="1" applyBorder="1" applyAlignment="1">
      <alignment wrapText="1"/>
    </xf>
    <xf numFmtId="0" fontId="46" fillId="0" borderId="16" xfId="0" applyFont="1" applyFill="1" applyBorder="1" applyAlignment="1">
      <alignment wrapText="1"/>
    </xf>
    <xf numFmtId="0" fontId="46" fillId="42" borderId="17" xfId="0" applyFont="1" applyFill="1" applyBorder="1" applyAlignment="1">
      <alignment horizontal="right" wrapText="1"/>
    </xf>
    <xf numFmtId="0" fontId="46" fillId="42" borderId="17" xfId="0" applyFont="1" applyFill="1" applyBorder="1" applyAlignment="1">
      <alignment wrapText="1"/>
    </xf>
    <xf numFmtId="0" fontId="46" fillId="0" borderId="13" xfId="0" applyFont="1" applyFill="1" applyBorder="1" applyAlignment="1">
      <alignment wrapText="1"/>
    </xf>
    <xf numFmtId="0" fontId="46" fillId="0" borderId="35" xfId="0" applyFont="1" applyBorder="1" applyAlignment="1">
      <alignment wrapText="1"/>
    </xf>
    <xf numFmtId="0" fontId="46" fillId="0" borderId="34" xfId="0" applyFont="1" applyBorder="1" applyAlignment="1">
      <alignment wrapText="1"/>
    </xf>
    <xf numFmtId="1" fontId="46" fillId="0" borderId="35" xfId="0" applyNumberFormat="1" applyFont="1" applyBorder="1" applyAlignment="1">
      <alignment wrapText="1"/>
    </xf>
    <xf numFmtId="1" fontId="46" fillId="0" borderId="24" xfId="0" applyNumberFormat="1" applyFont="1" applyBorder="1" applyAlignment="1">
      <alignment wrapText="1"/>
    </xf>
    <xf numFmtId="1" fontId="46" fillId="42" borderId="11" xfId="0" applyNumberFormat="1" applyFont="1" applyFill="1" applyBorder="1" applyAlignment="1">
      <alignment horizontal="right" wrapText="1"/>
    </xf>
    <xf numFmtId="0" fontId="46" fillId="0" borderId="24" xfId="0" applyFont="1" applyBorder="1" applyAlignment="1">
      <alignment horizontal="right" wrapText="1"/>
    </xf>
    <xf numFmtId="1" fontId="46" fillId="42" borderId="22" xfId="0" applyNumberFormat="1" applyFont="1" applyFill="1" applyBorder="1" applyAlignment="1">
      <alignment wrapText="1"/>
    </xf>
    <xf numFmtId="180" fontId="37" fillId="0" borderId="47" xfId="0" applyNumberFormat="1" applyFont="1" applyBorder="1" applyAlignment="1">
      <alignment horizontal="right" wrapText="1"/>
    </xf>
    <xf numFmtId="180" fontId="42" fillId="0" borderId="48" xfId="0" applyNumberFormat="1" applyFont="1" applyBorder="1" applyAlignment="1">
      <alignment horizontal="right" wrapText="1"/>
    </xf>
    <xf numFmtId="180" fontId="37" fillId="0" borderId="49" xfId="0" applyNumberFormat="1" applyFont="1" applyBorder="1" applyAlignment="1">
      <alignment horizontal="right" wrapText="1"/>
    </xf>
    <xf numFmtId="1" fontId="41" fillId="0" borderId="50" xfId="0" applyNumberFormat="1" applyFont="1" applyBorder="1" applyAlignment="1">
      <alignment wrapText="1"/>
    </xf>
    <xf numFmtId="1" fontId="41" fillId="0" borderId="51" xfId="0" applyNumberFormat="1" applyFont="1" applyBorder="1" applyAlignment="1">
      <alignment wrapText="1"/>
    </xf>
    <xf numFmtId="0" fontId="46" fillId="0" borderId="52" xfId="0" applyFont="1" applyBorder="1" applyAlignment="1">
      <alignment horizontal="right" wrapText="1"/>
    </xf>
    <xf numFmtId="0" fontId="32" fillId="0" borderId="20" xfId="0" applyFont="1" applyBorder="1" applyAlignment="1">
      <alignment horizontal="right" wrapText="1"/>
    </xf>
    <xf numFmtId="1" fontId="32" fillId="0" borderId="47" xfId="0" applyNumberFormat="1" applyFont="1" applyBorder="1" applyAlignment="1">
      <alignment horizontal="right" wrapText="1"/>
    </xf>
    <xf numFmtId="0" fontId="32" fillId="0" borderId="21" xfId="0" applyFont="1" applyBorder="1" applyAlignment="1">
      <alignment horizontal="right" wrapText="1"/>
    </xf>
    <xf numFmtId="1" fontId="32" fillId="0" borderId="52" xfId="0" applyNumberFormat="1" applyFont="1" applyBorder="1" applyAlignment="1">
      <alignment horizontal="right" wrapText="1"/>
    </xf>
    <xf numFmtId="0" fontId="32" fillId="38" borderId="21" xfId="0" applyFont="1" applyFill="1" applyBorder="1" applyAlignment="1">
      <alignment horizontal="right" wrapText="1"/>
    </xf>
    <xf numFmtId="1" fontId="32" fillId="0" borderId="21" xfId="0" applyNumberFormat="1" applyFont="1" applyBorder="1" applyAlignment="1">
      <alignment horizontal="right" wrapText="1"/>
    </xf>
    <xf numFmtId="1" fontId="32" fillId="38" borderId="21" xfId="0" applyNumberFormat="1" applyFont="1" applyFill="1" applyBorder="1" applyAlignment="1">
      <alignment horizontal="right" wrapText="1"/>
    </xf>
    <xf numFmtId="1" fontId="46" fillId="0" borderId="16" xfId="0" applyNumberFormat="1" applyFont="1" applyBorder="1" applyAlignment="1">
      <alignment horizontal="right" wrapText="1"/>
    </xf>
    <xf numFmtId="0" fontId="46" fillId="0" borderId="18" xfId="0" applyFont="1" applyBorder="1" applyAlignment="1">
      <alignment horizontal="right" wrapText="1"/>
    </xf>
    <xf numFmtId="0" fontId="46" fillId="0" borderId="16" xfId="0" applyFont="1" applyBorder="1" applyAlignment="1">
      <alignment horizontal="right" wrapText="1"/>
    </xf>
    <xf numFmtId="0" fontId="46" fillId="0" borderId="11" xfId="0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0" fontId="46" fillId="0" borderId="53" xfId="0" applyFont="1" applyBorder="1" applyAlignment="1">
      <alignment horizontal="right" wrapText="1"/>
    </xf>
    <xf numFmtId="1" fontId="32" fillId="0" borderId="54" xfId="0" applyNumberFormat="1" applyFont="1" applyBorder="1" applyAlignment="1">
      <alignment horizontal="right" wrapText="1"/>
    </xf>
    <xf numFmtId="0" fontId="32" fillId="0" borderId="32" xfId="0" applyFont="1" applyBorder="1" applyAlignment="1">
      <alignment horizontal="right" wrapText="1"/>
    </xf>
    <xf numFmtId="0" fontId="32" fillId="0" borderId="33" xfId="0" applyFont="1" applyBorder="1" applyAlignment="1">
      <alignment horizontal="right" wrapText="1"/>
    </xf>
    <xf numFmtId="0" fontId="32" fillId="38" borderId="33" xfId="0" applyFont="1" applyFill="1" applyBorder="1" applyAlignment="1">
      <alignment horizontal="right" wrapText="1"/>
    </xf>
    <xf numFmtId="1" fontId="32" fillId="0" borderId="33" xfId="0" applyNumberFormat="1" applyFont="1" applyBorder="1" applyAlignment="1">
      <alignment horizontal="right" wrapText="1"/>
    </xf>
    <xf numFmtId="1" fontId="32" fillId="38" borderId="33" xfId="0" applyNumberFormat="1" applyFont="1" applyFill="1" applyBorder="1" applyAlignment="1">
      <alignment horizontal="right" wrapText="1"/>
    </xf>
    <xf numFmtId="0" fontId="46" fillId="0" borderId="55" xfId="0" applyFont="1" applyBorder="1" applyAlignment="1">
      <alignment horizontal="center" wrapText="1"/>
    </xf>
    <xf numFmtId="0" fontId="32" fillId="0" borderId="14" xfId="0" applyFont="1" applyBorder="1" applyAlignment="1">
      <alignment horizontal="right" wrapText="1"/>
    </xf>
    <xf numFmtId="1" fontId="32" fillId="0" borderId="49" xfId="0" applyNumberFormat="1" applyFont="1" applyBorder="1" applyAlignment="1">
      <alignment horizontal="right" wrapText="1"/>
    </xf>
    <xf numFmtId="0" fontId="32" fillId="0" borderId="15" xfId="0" applyFont="1" applyBorder="1" applyAlignment="1">
      <alignment horizontal="right" wrapText="1"/>
    </xf>
    <xf numFmtId="1" fontId="32" fillId="0" borderId="55" xfId="0" applyNumberFormat="1" applyFont="1" applyBorder="1" applyAlignment="1">
      <alignment horizontal="right" wrapText="1"/>
    </xf>
    <xf numFmtId="0" fontId="32" fillId="38" borderId="15" xfId="0" applyFont="1" applyFill="1" applyBorder="1" applyAlignment="1">
      <alignment horizontal="right" wrapText="1"/>
    </xf>
    <xf numFmtId="1" fontId="32" fillId="0" borderId="15" xfId="0" applyNumberFormat="1" applyFont="1" applyBorder="1" applyAlignment="1">
      <alignment horizontal="right" wrapText="1"/>
    </xf>
    <xf numFmtId="1" fontId="32" fillId="38" borderId="15" xfId="0" applyNumberFormat="1" applyFont="1" applyFill="1" applyBorder="1" applyAlignment="1">
      <alignment horizontal="right" wrapText="1"/>
    </xf>
    <xf numFmtId="0" fontId="49" fillId="38" borderId="11" xfId="0" applyFont="1" applyFill="1" applyBorder="1" applyAlignment="1">
      <alignment horizontal="right" wrapText="1"/>
    </xf>
    <xf numFmtId="0" fontId="46" fillId="0" borderId="20" xfId="0" applyFont="1" applyBorder="1" applyAlignment="1">
      <alignment horizontal="right" wrapText="1"/>
    </xf>
    <xf numFmtId="0" fontId="46" fillId="0" borderId="21" xfId="0" applyFont="1" applyBorder="1" applyAlignment="1">
      <alignment horizontal="right" wrapText="1"/>
    </xf>
    <xf numFmtId="0" fontId="49" fillId="38" borderId="21" xfId="0" applyFont="1" applyFill="1" applyBorder="1" applyAlignment="1">
      <alignment wrapText="1"/>
    </xf>
    <xf numFmtId="0" fontId="49" fillId="38" borderId="21" xfId="0" applyFont="1" applyFill="1" applyBorder="1" applyAlignment="1">
      <alignment horizontal="right" wrapText="1"/>
    </xf>
    <xf numFmtId="180" fontId="46" fillId="0" borderId="21" xfId="0" applyNumberFormat="1" applyFont="1" applyBorder="1" applyAlignment="1">
      <alignment wrapText="1"/>
    </xf>
    <xf numFmtId="0" fontId="46" fillId="0" borderId="21" xfId="0" applyFont="1" applyBorder="1" applyAlignment="1">
      <alignment wrapText="1"/>
    </xf>
    <xf numFmtId="180" fontId="46" fillId="0" borderId="52" xfId="0" applyNumberFormat="1" applyFont="1" applyBorder="1" applyAlignment="1">
      <alignment wrapText="1"/>
    </xf>
    <xf numFmtId="0" fontId="46" fillId="0" borderId="0" xfId="0" applyFont="1" applyAlignment="1">
      <alignment/>
    </xf>
    <xf numFmtId="1" fontId="46" fillId="0" borderId="11" xfId="0" applyNumberFormat="1" applyFont="1" applyBorder="1" applyAlignment="1">
      <alignment horizontal="right" wrapText="1"/>
    </xf>
    <xf numFmtId="0" fontId="46" fillId="0" borderId="19" xfId="0" applyFont="1" applyBorder="1" applyAlignment="1">
      <alignment horizontal="right" wrapText="1"/>
    </xf>
    <xf numFmtId="1" fontId="46" fillId="0" borderId="19" xfId="0" applyNumberFormat="1" applyFont="1" applyBorder="1" applyAlignment="1">
      <alignment horizontal="right" wrapText="1"/>
    </xf>
    <xf numFmtId="0" fontId="46" fillId="0" borderId="11" xfId="0" applyFont="1" applyFill="1" applyBorder="1" applyAlignment="1">
      <alignment horizontal="right" wrapText="1"/>
    </xf>
    <xf numFmtId="1" fontId="46" fillId="0" borderId="23" xfId="0" applyNumberFormat="1" applyFont="1" applyBorder="1" applyAlignment="1">
      <alignment wrapText="1"/>
    </xf>
    <xf numFmtId="1" fontId="46" fillId="0" borderId="17" xfId="0" applyNumberFormat="1" applyFont="1" applyBorder="1" applyAlignment="1">
      <alignment horizontal="right" wrapText="1"/>
    </xf>
    <xf numFmtId="1" fontId="46" fillId="0" borderId="24" xfId="0" applyNumberFormat="1" applyFont="1" applyFill="1" applyBorder="1" applyAlignment="1">
      <alignment horizontal="right" wrapText="1"/>
    </xf>
    <xf numFmtId="1" fontId="50" fillId="42" borderId="16" xfId="0" applyNumberFormat="1" applyFont="1" applyFill="1" applyBorder="1" applyAlignment="1">
      <alignment horizontal="center" wrapText="1"/>
    </xf>
    <xf numFmtId="1" fontId="50" fillId="42" borderId="17" xfId="0" applyNumberFormat="1" applyFont="1" applyFill="1" applyBorder="1" applyAlignment="1">
      <alignment horizontal="center" wrapText="1"/>
    </xf>
    <xf numFmtId="1" fontId="32" fillId="42" borderId="16" xfId="0" applyNumberFormat="1" applyFont="1" applyFill="1" applyBorder="1" applyAlignment="1">
      <alignment horizontal="right" wrapText="1"/>
    </xf>
    <xf numFmtId="1" fontId="46" fillId="42" borderId="28" xfId="0" applyNumberFormat="1" applyFont="1" applyFill="1" applyBorder="1" applyAlignment="1">
      <alignment horizontal="right" wrapText="1"/>
    </xf>
    <xf numFmtId="1" fontId="46" fillId="0" borderId="16" xfId="0" applyNumberFormat="1" applyFont="1" applyFill="1" applyBorder="1" applyAlignment="1">
      <alignment horizontal="right" wrapText="1"/>
    </xf>
    <xf numFmtId="1" fontId="46" fillId="42" borderId="16" xfId="0" applyNumberFormat="1" applyFont="1" applyFill="1" applyBorder="1" applyAlignment="1">
      <alignment horizontal="right" wrapText="1"/>
    </xf>
    <xf numFmtId="1" fontId="46" fillId="0" borderId="27" xfId="0" applyNumberFormat="1" applyFont="1" applyBorder="1" applyAlignment="1">
      <alignment wrapText="1"/>
    </xf>
    <xf numFmtId="1" fontId="46" fillId="0" borderId="26" xfId="0" applyNumberFormat="1" applyFont="1" applyBorder="1" applyAlignment="1">
      <alignment wrapText="1"/>
    </xf>
    <xf numFmtId="1" fontId="46" fillId="0" borderId="22" xfId="0" applyNumberFormat="1" applyFont="1" applyFill="1" applyBorder="1" applyAlignment="1">
      <alignment vertical="center" wrapText="1"/>
    </xf>
    <xf numFmtId="1" fontId="46" fillId="0" borderId="24" xfId="0" applyNumberFormat="1" applyFont="1" applyBorder="1" applyAlignment="1">
      <alignment horizontal="right" wrapText="1"/>
    </xf>
    <xf numFmtId="0" fontId="53" fillId="0" borderId="22" xfId="0" applyFont="1" applyBorder="1" applyAlignment="1">
      <alignment wrapText="1"/>
    </xf>
    <xf numFmtId="0" fontId="32" fillId="0" borderId="24" xfId="0" applyFont="1" applyBorder="1" applyAlignment="1">
      <alignment horizontal="right" wrapText="1"/>
    </xf>
    <xf numFmtId="0" fontId="46" fillId="0" borderId="18" xfId="0" applyFont="1" applyFill="1" applyBorder="1" applyAlignment="1">
      <alignment wrapText="1"/>
    </xf>
    <xf numFmtId="1" fontId="32" fillId="42" borderId="17" xfId="0" applyNumberFormat="1" applyFont="1" applyFill="1" applyBorder="1" applyAlignment="1">
      <alignment horizontal="right" wrapText="1"/>
    </xf>
    <xf numFmtId="1" fontId="46" fillId="0" borderId="11" xfId="0" applyNumberFormat="1" applyFont="1" applyBorder="1" applyAlignment="1">
      <alignment/>
    </xf>
    <xf numFmtId="0" fontId="46" fillId="0" borderId="17" xfId="0" applyFont="1" applyFill="1" applyBorder="1" applyAlignment="1">
      <alignment wrapText="1"/>
    </xf>
    <xf numFmtId="0" fontId="25" fillId="0" borderId="0" xfId="83" applyFont="1">
      <alignment/>
      <protection/>
    </xf>
    <xf numFmtId="0" fontId="25" fillId="0" borderId="0" xfId="83" applyFont="1" applyFill="1">
      <alignment/>
      <protection/>
    </xf>
    <xf numFmtId="0" fontId="0" fillId="0" borderId="0" xfId="83" applyFont="1">
      <alignment/>
      <protection/>
    </xf>
    <xf numFmtId="0" fontId="0" fillId="0" borderId="0" xfId="83">
      <alignment/>
      <protection/>
    </xf>
    <xf numFmtId="0" fontId="19" fillId="0" borderId="0" xfId="83" applyFont="1">
      <alignment/>
      <protection/>
    </xf>
    <xf numFmtId="0" fontId="20" fillId="0" borderId="0" xfId="83" applyFont="1">
      <alignment/>
      <protection/>
    </xf>
    <xf numFmtId="0" fontId="54" fillId="0" borderId="0" xfId="83" applyFont="1">
      <alignment/>
      <protection/>
    </xf>
    <xf numFmtId="0" fontId="52" fillId="0" borderId="0" xfId="83" applyFont="1">
      <alignment/>
      <protection/>
    </xf>
    <xf numFmtId="0" fontId="21" fillId="0" borderId="0" xfId="0" applyFont="1" applyAlignment="1">
      <alignment vertical="top"/>
    </xf>
    <xf numFmtId="0" fontId="32" fillId="0" borderId="36" xfId="0" applyFont="1" applyBorder="1" applyAlignment="1" applyProtection="1">
      <alignment horizontal="center" vertical="top"/>
      <protection/>
    </xf>
    <xf numFmtId="0" fontId="20" fillId="0" borderId="0" xfId="0" applyFont="1" applyAlignment="1">
      <alignment vertical="top"/>
    </xf>
    <xf numFmtId="0" fontId="25" fillId="0" borderId="18" xfId="0" applyFont="1" applyFill="1" applyBorder="1" applyAlignment="1" applyProtection="1">
      <alignment vertical="top"/>
      <protection/>
    </xf>
    <xf numFmtId="1" fontId="46" fillId="0" borderId="35" xfId="0" applyNumberFormat="1" applyFont="1" applyFill="1" applyBorder="1" applyAlignment="1">
      <alignment wrapText="1"/>
    </xf>
    <xf numFmtId="1" fontId="46" fillId="42" borderId="24" xfId="0" applyNumberFormat="1" applyFont="1" applyFill="1" applyBorder="1" applyAlignment="1">
      <alignment wrapText="1"/>
    </xf>
    <xf numFmtId="1" fontId="46" fillId="42" borderId="34" xfId="0" applyNumberFormat="1" applyFont="1" applyFill="1" applyBorder="1" applyAlignment="1">
      <alignment wrapText="1"/>
    </xf>
    <xf numFmtId="1" fontId="43" fillId="0" borderId="0" xfId="0" applyNumberFormat="1" applyFont="1" applyFill="1" applyAlignment="1">
      <alignment wrapText="1"/>
    </xf>
    <xf numFmtId="1" fontId="46" fillId="0" borderId="23" xfId="0" applyNumberFormat="1" applyFont="1" applyFill="1" applyBorder="1" applyAlignment="1">
      <alignment wrapText="1"/>
    </xf>
    <xf numFmtId="1" fontId="46" fillId="0" borderId="24" xfId="0" applyNumberFormat="1" applyFont="1" applyFill="1" applyBorder="1" applyAlignment="1">
      <alignment wrapText="1"/>
    </xf>
    <xf numFmtId="1" fontId="53" fillId="42" borderId="16" xfId="0" applyNumberFormat="1" applyFont="1" applyFill="1" applyBorder="1" applyAlignment="1">
      <alignment horizontal="right" wrapText="1"/>
    </xf>
    <xf numFmtId="1" fontId="53" fillId="42" borderId="11" xfId="0" applyNumberFormat="1" applyFont="1" applyFill="1" applyBorder="1" applyAlignment="1">
      <alignment horizontal="right" wrapText="1"/>
    </xf>
    <xf numFmtId="1" fontId="53" fillId="42" borderId="17" xfId="0" applyNumberFormat="1" applyFont="1" applyFill="1" applyBorder="1" applyAlignment="1">
      <alignment horizontal="right" wrapText="1"/>
    </xf>
    <xf numFmtId="1" fontId="56" fillId="42" borderId="16" xfId="0" applyNumberFormat="1" applyFont="1" applyFill="1" applyBorder="1" applyAlignment="1">
      <alignment horizontal="right" wrapText="1"/>
    </xf>
    <xf numFmtId="1" fontId="56" fillId="42" borderId="11" xfId="0" applyNumberFormat="1" applyFont="1" applyFill="1" applyBorder="1" applyAlignment="1">
      <alignment horizontal="right" wrapText="1"/>
    </xf>
    <xf numFmtId="1" fontId="56" fillId="42" borderId="17" xfId="0" applyNumberFormat="1" applyFont="1" applyFill="1" applyBorder="1" applyAlignment="1">
      <alignment horizontal="right" wrapText="1"/>
    </xf>
    <xf numFmtId="0" fontId="37" fillId="42" borderId="16" xfId="0" applyFont="1" applyFill="1" applyBorder="1" applyAlignment="1">
      <alignment horizontal="right" wrapText="1"/>
    </xf>
    <xf numFmtId="0" fontId="37" fillId="42" borderId="11" xfId="0" applyFont="1" applyFill="1" applyBorder="1" applyAlignment="1">
      <alignment horizontal="right" wrapText="1"/>
    </xf>
    <xf numFmtId="180" fontId="37" fillId="42" borderId="17" xfId="0" applyNumberFormat="1" applyFont="1" applyFill="1" applyBorder="1" applyAlignment="1">
      <alignment horizontal="right" wrapText="1"/>
    </xf>
    <xf numFmtId="0" fontId="56" fillId="42" borderId="16" xfId="0" applyFont="1" applyFill="1" applyBorder="1" applyAlignment="1">
      <alignment horizontal="right" wrapText="1"/>
    </xf>
    <xf numFmtId="0" fontId="56" fillId="42" borderId="11" xfId="0" applyFont="1" applyFill="1" applyBorder="1" applyAlignment="1">
      <alignment horizontal="right" wrapText="1"/>
    </xf>
    <xf numFmtId="0" fontId="56" fillId="42" borderId="17" xfId="0" applyFont="1" applyFill="1" applyBorder="1" applyAlignment="1">
      <alignment horizontal="right" wrapText="1"/>
    </xf>
    <xf numFmtId="180" fontId="37" fillId="42" borderId="11" xfId="0" applyNumberFormat="1" applyFont="1" applyFill="1" applyBorder="1" applyAlignment="1">
      <alignment horizontal="right" wrapText="1"/>
    </xf>
    <xf numFmtId="180" fontId="37" fillId="42" borderId="18" xfId="0" applyNumberFormat="1" applyFont="1" applyFill="1" applyBorder="1" applyAlignment="1">
      <alignment horizontal="right" wrapText="1"/>
    </xf>
    <xf numFmtId="180" fontId="32" fillId="42" borderId="11" xfId="0" applyNumberFormat="1" applyFont="1" applyFill="1" applyBorder="1" applyAlignment="1">
      <alignment horizontal="right" wrapText="1"/>
    </xf>
    <xf numFmtId="180" fontId="32" fillId="42" borderId="17" xfId="0" applyNumberFormat="1" applyFont="1" applyFill="1" applyBorder="1" applyAlignment="1">
      <alignment horizontal="right" wrapText="1"/>
    </xf>
    <xf numFmtId="1" fontId="37" fillId="42" borderId="19" xfId="0" applyNumberFormat="1" applyFont="1" applyFill="1" applyBorder="1" applyAlignment="1">
      <alignment horizontal="right" wrapText="1"/>
    </xf>
    <xf numFmtId="1" fontId="42" fillId="0" borderId="34" xfId="0" applyNumberFormat="1" applyFont="1" applyBorder="1" applyAlignment="1">
      <alignment horizontal="right" wrapText="1"/>
    </xf>
    <xf numFmtId="0" fontId="42" fillId="0" borderId="34" xfId="0" applyFont="1" applyBorder="1" applyAlignment="1">
      <alignment horizontal="right" wrapText="1"/>
    </xf>
    <xf numFmtId="1" fontId="42" fillId="0" borderId="20" xfId="0" applyNumberFormat="1" applyFont="1" applyBorder="1" applyAlignment="1">
      <alignment horizontal="right" wrapText="1"/>
    </xf>
    <xf numFmtId="1" fontId="42" fillId="0" borderId="52" xfId="0" applyNumberFormat="1" applyFont="1" applyBorder="1" applyAlignment="1">
      <alignment horizontal="right" wrapText="1"/>
    </xf>
    <xf numFmtId="1" fontId="42" fillId="0" borderId="21" xfId="0" applyNumberFormat="1" applyFont="1" applyBorder="1" applyAlignment="1">
      <alignment horizontal="right" wrapText="1"/>
    </xf>
    <xf numFmtId="1" fontId="46" fillId="0" borderId="38" xfId="0" applyNumberFormat="1" applyFont="1" applyBorder="1" applyAlignment="1">
      <alignment horizontal="right" wrapText="1"/>
    </xf>
    <xf numFmtId="1" fontId="46" fillId="0" borderId="31" xfId="0" applyNumberFormat="1" applyFont="1" applyBorder="1" applyAlignment="1">
      <alignment horizontal="right" wrapText="1"/>
    </xf>
    <xf numFmtId="1" fontId="46" fillId="42" borderId="56" xfId="0" applyNumberFormat="1" applyFont="1" applyFill="1" applyBorder="1" applyAlignment="1">
      <alignment wrapText="1"/>
    </xf>
    <xf numFmtId="1" fontId="46" fillId="0" borderId="56" xfId="0" applyNumberFormat="1" applyFont="1" applyBorder="1" applyAlignment="1">
      <alignment wrapText="1"/>
    </xf>
    <xf numFmtId="1" fontId="46" fillId="42" borderId="23" xfId="0" applyNumberFormat="1" applyFont="1" applyFill="1" applyBorder="1" applyAlignment="1">
      <alignment wrapText="1"/>
    </xf>
    <xf numFmtId="1" fontId="32" fillId="0" borderId="23" xfId="0" applyNumberFormat="1" applyFont="1" applyBorder="1" applyAlignment="1">
      <alignment wrapText="1"/>
    </xf>
    <xf numFmtId="0" fontId="95" fillId="43" borderId="0" xfId="0" applyFont="1" applyFill="1" applyAlignment="1">
      <alignment/>
    </xf>
    <xf numFmtId="0" fontId="0" fillId="0" borderId="0" xfId="0" applyAlignment="1">
      <alignment vertical="center"/>
    </xf>
    <xf numFmtId="0" fontId="25" fillId="42" borderId="12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" fontId="44" fillId="44" borderId="11" xfId="0" applyNumberFormat="1" applyFont="1" applyFill="1" applyBorder="1" applyAlignment="1">
      <alignment wrapText="1"/>
    </xf>
    <xf numFmtId="1" fontId="25" fillId="42" borderId="57" xfId="0" applyNumberFormat="1" applyFont="1" applyFill="1" applyBorder="1" applyAlignment="1" applyProtection="1">
      <alignment/>
      <protection hidden="1"/>
    </xf>
    <xf numFmtId="0" fontId="24" fillId="42" borderId="58" xfId="0" applyFont="1" applyFill="1" applyBorder="1" applyAlignment="1" applyProtection="1">
      <alignment horizontal="center" vertical="center"/>
      <protection/>
    </xf>
    <xf numFmtId="0" fontId="25" fillId="42" borderId="59" xfId="0" applyFont="1" applyFill="1" applyBorder="1" applyAlignment="1" applyProtection="1">
      <alignment/>
      <protection/>
    </xf>
    <xf numFmtId="0" fontId="25" fillId="42" borderId="10" xfId="0" applyFont="1" applyFill="1" applyBorder="1" applyAlignment="1" applyProtection="1">
      <alignment/>
      <protection/>
    </xf>
    <xf numFmtId="0" fontId="59" fillId="42" borderId="12" xfId="0" applyFont="1" applyFill="1" applyBorder="1" applyAlignment="1" applyProtection="1">
      <alignment horizontal="center" wrapText="1"/>
      <protection/>
    </xf>
    <xf numFmtId="0" fontId="25" fillId="42" borderId="10" xfId="0" applyFont="1" applyFill="1" applyBorder="1" applyAlignment="1" applyProtection="1">
      <alignment horizontal="center"/>
      <protection/>
    </xf>
    <xf numFmtId="0" fontId="25" fillId="42" borderId="60" xfId="0" applyFont="1" applyFill="1" applyBorder="1" applyAlignment="1" applyProtection="1">
      <alignment horizontal="center"/>
      <protection/>
    </xf>
    <xf numFmtId="0" fontId="25" fillId="42" borderId="61" xfId="0" applyFont="1" applyFill="1" applyBorder="1" applyAlignment="1" applyProtection="1">
      <alignment/>
      <protection/>
    </xf>
    <xf numFmtId="0" fontId="25" fillId="42" borderId="12" xfId="0" applyFont="1" applyFill="1" applyBorder="1" applyAlignment="1" applyProtection="1">
      <alignment/>
      <protection/>
    </xf>
    <xf numFmtId="0" fontId="25" fillId="42" borderId="62" xfId="0" applyFont="1" applyFill="1" applyBorder="1" applyAlignment="1" applyProtection="1">
      <alignment horizontal="center"/>
      <protection/>
    </xf>
    <xf numFmtId="0" fontId="25" fillId="42" borderId="63" xfId="0" applyFont="1" applyFill="1" applyBorder="1" applyAlignment="1" applyProtection="1">
      <alignment vertical="top"/>
      <protection/>
    </xf>
    <xf numFmtId="0" fontId="25" fillId="42" borderId="64" xfId="0" applyFont="1" applyFill="1" applyBorder="1" applyAlignment="1" applyProtection="1">
      <alignment vertical="top"/>
      <protection/>
    </xf>
    <xf numFmtId="0" fontId="59" fillId="42" borderId="64" xfId="0" applyFont="1" applyFill="1" applyBorder="1" applyAlignment="1" applyProtection="1">
      <alignment horizontal="center" vertical="top" wrapText="1"/>
      <protection/>
    </xf>
    <xf numFmtId="0" fontId="25" fillId="42" borderId="64" xfId="0" applyFont="1" applyFill="1" applyBorder="1" applyAlignment="1" applyProtection="1">
      <alignment horizontal="center" vertical="top"/>
      <protection/>
    </xf>
    <xf numFmtId="0" fontId="25" fillId="42" borderId="65" xfId="0" applyFont="1" applyFill="1" applyBorder="1" applyAlignment="1" applyProtection="1">
      <alignment horizontal="center" vertical="top"/>
      <protection/>
    </xf>
    <xf numFmtId="49" fontId="0" fillId="0" borderId="66" xfId="0" applyNumberFormat="1" applyFont="1" applyFill="1" applyBorder="1" applyAlignment="1" applyProtection="1">
      <alignment horizontal="center"/>
      <protection/>
    </xf>
    <xf numFmtId="0" fontId="0" fillId="42" borderId="67" xfId="0" applyFont="1" applyFill="1" applyBorder="1" applyAlignment="1" applyProtection="1">
      <alignment/>
      <protection locked="0"/>
    </xf>
    <xf numFmtId="0" fontId="0" fillId="42" borderId="68" xfId="0" applyFont="1" applyFill="1" applyBorder="1" applyAlignment="1" applyProtection="1">
      <alignment/>
      <protection/>
    </xf>
    <xf numFmtId="49" fontId="30" fillId="42" borderId="11" xfId="0" applyNumberFormat="1" applyFont="1" applyFill="1" applyBorder="1" applyAlignment="1" applyProtection="1">
      <alignment horizontal="center"/>
      <protection/>
    </xf>
    <xf numFmtId="0" fontId="30" fillId="42" borderId="68" xfId="0" applyFont="1" applyFill="1" applyBorder="1" applyAlignment="1" applyProtection="1">
      <alignment horizontal="center" vertical="center"/>
      <protection locked="0"/>
    </xf>
    <xf numFmtId="49" fontId="0" fillId="42" borderId="68" xfId="0" applyNumberFormat="1" applyFont="1" applyFill="1" applyBorder="1" applyAlignment="1" applyProtection="1">
      <alignment horizontal="center" vertical="center"/>
      <protection locked="0"/>
    </xf>
    <xf numFmtId="0" fontId="0" fillId="42" borderId="68" xfId="0" applyFont="1" applyFill="1" applyBorder="1" applyAlignment="1" applyProtection="1">
      <alignment/>
      <protection locked="0"/>
    </xf>
    <xf numFmtId="49" fontId="0" fillId="42" borderId="69" xfId="0" applyNumberFormat="1" applyFont="1" applyFill="1" applyBorder="1" applyAlignment="1" applyProtection="1">
      <alignment horizontal="center" vertical="center"/>
      <protection locked="0"/>
    </xf>
    <xf numFmtId="49" fontId="0" fillId="0" borderId="70" xfId="0" applyNumberFormat="1" applyFont="1" applyFill="1" applyBorder="1" applyAlignment="1" applyProtection="1">
      <alignment horizontal="center"/>
      <protection/>
    </xf>
    <xf numFmtId="0" fontId="0" fillId="42" borderId="41" xfId="0" applyFont="1" applyFill="1" applyBorder="1" applyAlignment="1" applyProtection="1">
      <alignment/>
      <protection locked="0"/>
    </xf>
    <xf numFmtId="0" fontId="0" fillId="42" borderId="11" xfId="0" applyFont="1" applyFill="1" applyBorder="1" applyAlignment="1" applyProtection="1">
      <alignment/>
      <protection/>
    </xf>
    <xf numFmtId="0" fontId="30" fillId="42" borderId="11" xfId="0" applyFont="1" applyFill="1" applyBorder="1" applyAlignment="1" applyProtection="1">
      <alignment horizontal="center" vertical="center"/>
      <protection locked="0"/>
    </xf>
    <xf numFmtId="49" fontId="0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42" borderId="11" xfId="0" applyFont="1" applyFill="1" applyBorder="1" applyAlignment="1" applyProtection="1">
      <alignment/>
      <protection locked="0"/>
    </xf>
    <xf numFmtId="0" fontId="0" fillId="42" borderId="11" xfId="0" applyFont="1" applyFill="1" applyBorder="1" applyAlignment="1" applyProtection="1">
      <alignment horizontal="center" vertical="center"/>
      <protection locked="0"/>
    </xf>
    <xf numFmtId="49" fontId="0" fillId="42" borderId="40" xfId="0" applyNumberFormat="1" applyFont="1" applyFill="1" applyBorder="1" applyAlignment="1" applyProtection="1">
      <alignment horizontal="center" vertical="center"/>
      <protection locked="0"/>
    </xf>
    <xf numFmtId="0" fontId="30" fillId="42" borderId="11" xfId="0" applyFont="1" applyFill="1" applyBorder="1" applyAlignment="1" applyProtection="1">
      <alignment/>
      <protection locked="0"/>
    </xf>
    <xf numFmtId="0" fontId="30" fillId="42" borderId="11" xfId="0" applyFont="1" applyFill="1" applyBorder="1" applyAlignment="1" applyProtection="1">
      <alignment horizontal="center"/>
      <protection locked="0"/>
    </xf>
    <xf numFmtId="49" fontId="0" fillId="0" borderId="71" xfId="0" applyNumberFormat="1" applyFont="1" applyFill="1" applyBorder="1" applyAlignment="1" applyProtection="1">
      <alignment horizontal="center"/>
      <protection/>
    </xf>
    <xf numFmtId="0" fontId="0" fillId="42" borderId="42" xfId="0" applyFont="1" applyFill="1" applyBorder="1" applyAlignment="1" applyProtection="1">
      <alignment/>
      <protection locked="0"/>
    </xf>
    <xf numFmtId="0" fontId="0" fillId="42" borderId="43" xfId="0" applyFont="1" applyFill="1" applyBorder="1" applyAlignment="1" applyProtection="1">
      <alignment/>
      <protection/>
    </xf>
    <xf numFmtId="0" fontId="30" fillId="42" borderId="43" xfId="0" applyFont="1" applyFill="1" applyBorder="1" applyAlignment="1" applyProtection="1">
      <alignment horizontal="center"/>
      <protection locked="0"/>
    </xf>
    <xf numFmtId="0" fontId="30" fillId="42" borderId="43" xfId="0" applyFont="1" applyFill="1" applyBorder="1" applyAlignment="1" applyProtection="1">
      <alignment horizontal="center" vertical="center"/>
      <protection locked="0"/>
    </xf>
    <xf numFmtId="49" fontId="0" fillId="42" borderId="43" xfId="0" applyNumberFormat="1" applyFont="1" applyFill="1" applyBorder="1" applyAlignment="1" applyProtection="1">
      <alignment horizontal="center" vertical="center"/>
      <protection locked="0"/>
    </xf>
    <xf numFmtId="0" fontId="0" fillId="42" borderId="43" xfId="0" applyFont="1" applyFill="1" applyBorder="1" applyAlignment="1" applyProtection="1">
      <alignment/>
      <protection locked="0"/>
    </xf>
    <xf numFmtId="0" fontId="0" fillId="42" borderId="44" xfId="0" applyFont="1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96" fillId="0" borderId="0" xfId="0" applyFont="1" applyBorder="1" applyAlignment="1" applyProtection="1">
      <alignment/>
      <protection/>
    </xf>
    <xf numFmtId="0" fontId="96" fillId="42" borderId="0" xfId="0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57" fillId="0" borderId="34" xfId="0" applyFont="1" applyFill="1" applyBorder="1" applyAlignment="1">
      <alignment vertical="top" wrapText="1"/>
    </xf>
    <xf numFmtId="0" fontId="23" fillId="0" borderId="13" xfId="0" applyFont="1" applyBorder="1" applyAlignment="1">
      <alignment horizontal="right" wrapText="1"/>
    </xf>
    <xf numFmtId="1" fontId="46" fillId="0" borderId="22" xfId="0" applyNumberFormat="1" applyFont="1" applyBorder="1" applyAlignment="1">
      <alignment horizontal="right" wrapText="1"/>
    </xf>
    <xf numFmtId="0" fontId="49" fillId="38" borderId="13" xfId="0" applyFont="1" applyFill="1" applyBorder="1" applyAlignment="1">
      <alignment horizontal="right" wrapText="1"/>
    </xf>
    <xf numFmtId="180" fontId="46" fillId="0" borderId="13" xfId="0" applyNumberFormat="1" applyFont="1" applyBorder="1" applyAlignment="1">
      <alignment horizontal="right" wrapText="1"/>
    </xf>
    <xf numFmtId="1" fontId="46" fillId="0" borderId="13" xfId="0" applyNumberFormat="1" applyFont="1" applyBorder="1" applyAlignment="1">
      <alignment horizontal="right" wrapText="1"/>
    </xf>
    <xf numFmtId="180" fontId="46" fillId="0" borderId="24" xfId="0" applyNumberFormat="1" applyFont="1" applyBorder="1" applyAlignment="1">
      <alignment horizontal="right" wrapText="1"/>
    </xf>
    <xf numFmtId="1" fontId="46" fillId="0" borderId="22" xfId="0" applyNumberFormat="1" applyFont="1" applyFill="1" applyBorder="1" applyAlignment="1">
      <alignment horizontal="right" wrapText="1"/>
    </xf>
    <xf numFmtId="180" fontId="46" fillId="0" borderId="34" xfId="0" applyNumberFormat="1" applyFont="1" applyBorder="1" applyAlignment="1">
      <alignment wrapText="1"/>
    </xf>
    <xf numFmtId="1" fontId="46" fillId="0" borderId="11" xfId="0" applyNumberFormat="1" applyFont="1" applyFill="1" applyBorder="1" applyAlignment="1">
      <alignment horizontal="right" wrapText="1"/>
    </xf>
    <xf numFmtId="180" fontId="46" fillId="0" borderId="13" xfId="0" applyNumberFormat="1" applyFont="1" applyBorder="1" applyAlignment="1">
      <alignment wrapText="1"/>
    </xf>
    <xf numFmtId="180" fontId="46" fillId="0" borderId="24" xfId="0" applyNumberFormat="1" applyFont="1" applyBorder="1" applyAlignment="1">
      <alignment wrapText="1"/>
    </xf>
    <xf numFmtId="180" fontId="41" fillId="0" borderId="24" xfId="0" applyNumberFormat="1" applyFont="1" applyBorder="1" applyAlignment="1">
      <alignment wrapText="1"/>
    </xf>
    <xf numFmtId="180" fontId="41" fillId="0" borderId="34" xfId="0" applyNumberFormat="1" applyFont="1" applyBorder="1" applyAlignment="1">
      <alignment wrapText="1"/>
    </xf>
    <xf numFmtId="1" fontId="46" fillId="0" borderId="34" xfId="0" applyNumberFormat="1" applyFont="1" applyFill="1" applyBorder="1" applyAlignment="1">
      <alignment wrapText="1"/>
    </xf>
    <xf numFmtId="1" fontId="32" fillId="0" borderId="16" xfId="0" applyNumberFormat="1" applyFont="1" applyFill="1" applyBorder="1" applyAlignment="1">
      <alignment horizontal="right" wrapText="1"/>
    </xf>
    <xf numFmtId="1" fontId="32" fillId="0" borderId="11" xfId="0" applyNumberFormat="1" applyFont="1" applyFill="1" applyBorder="1" applyAlignment="1">
      <alignment horizontal="right" wrapText="1"/>
    </xf>
    <xf numFmtId="1" fontId="32" fillId="0" borderId="17" xfId="0" applyNumberFormat="1" applyFont="1" applyFill="1" applyBorder="1" applyAlignment="1">
      <alignment horizontal="right" wrapText="1"/>
    </xf>
    <xf numFmtId="1" fontId="37" fillId="0" borderId="16" xfId="0" applyNumberFormat="1" applyFont="1" applyFill="1" applyBorder="1" applyAlignment="1">
      <alignment horizontal="right" wrapText="1"/>
    </xf>
    <xf numFmtId="1" fontId="46" fillId="0" borderId="28" xfId="0" applyNumberFormat="1" applyFont="1" applyFill="1" applyBorder="1" applyAlignment="1">
      <alignment wrapText="1"/>
    </xf>
    <xf numFmtId="1" fontId="36" fillId="0" borderId="31" xfId="0" applyNumberFormat="1" applyFont="1" applyFill="1" applyBorder="1" applyAlignment="1">
      <alignment wrapText="1"/>
    </xf>
    <xf numFmtId="1" fontId="36" fillId="0" borderId="34" xfId="0" applyNumberFormat="1" applyFont="1" applyFill="1" applyBorder="1" applyAlignment="1">
      <alignment wrapText="1"/>
    </xf>
    <xf numFmtId="1" fontId="36" fillId="0" borderId="22" xfId="0" applyNumberFormat="1" applyFont="1" applyFill="1" applyBorder="1" applyAlignment="1">
      <alignment wrapText="1"/>
    </xf>
    <xf numFmtId="1" fontId="32" fillId="0" borderId="18" xfId="0" applyNumberFormat="1" applyFont="1" applyFill="1" applyBorder="1" applyAlignment="1">
      <alignment horizontal="right" wrapText="1"/>
    </xf>
    <xf numFmtId="1" fontId="32" fillId="0" borderId="38" xfId="0" applyNumberFormat="1" applyFont="1" applyFill="1" applyBorder="1" applyAlignment="1">
      <alignment horizontal="right" wrapText="1"/>
    </xf>
    <xf numFmtId="1" fontId="46" fillId="0" borderId="28" xfId="0" applyNumberFormat="1" applyFont="1" applyFill="1" applyBorder="1" applyAlignment="1">
      <alignment horizontal="right" wrapText="1"/>
    </xf>
    <xf numFmtId="1" fontId="46" fillId="0" borderId="26" xfId="0" applyNumberFormat="1" applyFont="1" applyFill="1" applyBorder="1" applyAlignment="1">
      <alignment wrapText="1"/>
    </xf>
    <xf numFmtId="1" fontId="49" fillId="43" borderId="11" xfId="0" applyNumberFormat="1" applyFont="1" applyFill="1" applyBorder="1" applyAlignment="1">
      <alignment wrapText="1"/>
    </xf>
    <xf numFmtId="1" fontId="50" fillId="0" borderId="34" xfId="0" applyNumberFormat="1" applyFont="1" applyBorder="1" applyAlignment="1">
      <alignment wrapText="1"/>
    </xf>
    <xf numFmtId="1" fontId="39" fillId="0" borderId="34" xfId="0" applyNumberFormat="1" applyFont="1" applyBorder="1" applyAlignment="1">
      <alignment wrapText="1"/>
    </xf>
    <xf numFmtId="49" fontId="30" fillId="0" borderId="0" xfId="83" applyNumberFormat="1" applyFont="1" applyAlignment="1">
      <alignment horizontal="left" wrapText="1"/>
      <protection/>
    </xf>
    <xf numFmtId="49" fontId="0" fillId="0" borderId="0" xfId="83" applyNumberFormat="1" applyAlignment="1">
      <alignment horizontal="left" wrapText="1"/>
      <protection/>
    </xf>
    <xf numFmtId="0" fontId="0" fillId="0" borderId="0" xfId="0" applyFont="1" applyBorder="1" applyAlignment="1">
      <alignment/>
    </xf>
    <xf numFmtId="49" fontId="30" fillId="0" borderId="0" xfId="83" applyNumberFormat="1" applyFont="1" applyBorder="1" applyAlignment="1">
      <alignment horizontal="center"/>
      <protection/>
    </xf>
    <xf numFmtId="49" fontId="0" fillId="0" borderId="0" xfId="83" applyNumberFormat="1" applyFont="1" applyBorder="1" applyAlignment="1">
      <alignment horizontal="center"/>
      <protection/>
    </xf>
    <xf numFmtId="0" fontId="0" fillId="42" borderId="0" xfId="0" applyFill="1" applyAlignment="1">
      <alignment/>
    </xf>
    <xf numFmtId="0" fontId="46" fillId="0" borderId="16" xfId="0" applyFont="1" applyFill="1" applyBorder="1" applyAlignment="1">
      <alignment horizontal="right" wrapText="1"/>
    </xf>
    <xf numFmtId="0" fontId="29" fillId="0" borderId="0" xfId="0" applyFont="1" applyAlignment="1">
      <alignment/>
    </xf>
    <xf numFmtId="0" fontId="25" fillId="42" borderId="0" xfId="0" applyFont="1" applyFill="1" applyAlignment="1">
      <alignment/>
    </xf>
    <xf numFmtId="0" fontId="96" fillId="42" borderId="68" xfId="0" applyFont="1" applyFill="1" applyBorder="1" applyAlignment="1" applyProtection="1">
      <alignment/>
      <protection/>
    </xf>
    <xf numFmtId="0" fontId="96" fillId="42" borderId="11" xfId="0" applyFont="1" applyFill="1" applyBorder="1" applyAlignment="1" applyProtection="1">
      <alignment/>
      <protection/>
    </xf>
    <xf numFmtId="0" fontId="96" fillId="42" borderId="43" xfId="0" applyFont="1" applyFill="1" applyBorder="1" applyAlignment="1" applyProtection="1">
      <alignment/>
      <protection/>
    </xf>
    <xf numFmtId="0" fontId="23" fillId="0" borderId="13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180" fontId="46" fillId="0" borderId="23" xfId="0" applyNumberFormat="1" applyFont="1" applyBorder="1" applyAlignment="1">
      <alignment wrapText="1"/>
    </xf>
    <xf numFmtId="0" fontId="50" fillId="15" borderId="16" xfId="0" applyFont="1" applyFill="1" applyBorder="1" applyAlignment="1">
      <alignment wrapText="1"/>
    </xf>
    <xf numFmtId="0" fontId="50" fillId="15" borderId="17" xfId="0" applyFont="1" applyFill="1" applyBorder="1" applyAlignment="1">
      <alignment wrapText="1"/>
    </xf>
    <xf numFmtId="0" fontId="46" fillId="15" borderId="16" xfId="0" applyFont="1" applyFill="1" applyBorder="1" applyAlignment="1">
      <alignment wrapText="1"/>
    </xf>
    <xf numFmtId="0" fontId="46" fillId="15" borderId="18" xfId="0" applyFont="1" applyFill="1" applyBorder="1" applyAlignment="1">
      <alignment wrapText="1"/>
    </xf>
    <xf numFmtId="0" fontId="46" fillId="15" borderId="11" xfId="0" applyFont="1" applyFill="1" applyBorder="1" applyAlignment="1">
      <alignment wrapText="1"/>
    </xf>
    <xf numFmtId="0" fontId="46" fillId="15" borderId="17" xfId="0" applyFont="1" applyFill="1" applyBorder="1" applyAlignment="1">
      <alignment wrapText="1"/>
    </xf>
    <xf numFmtId="180" fontId="46" fillId="15" borderId="23" xfId="0" applyNumberFormat="1" applyFont="1" applyFill="1" applyBorder="1" applyAlignment="1">
      <alignment wrapText="1"/>
    </xf>
    <xf numFmtId="0" fontId="46" fillId="0" borderId="27" xfId="0" applyFont="1" applyBorder="1" applyAlignment="1">
      <alignment wrapText="1"/>
    </xf>
    <xf numFmtId="0" fontId="46" fillId="0" borderId="28" xfId="0" applyFont="1" applyBorder="1" applyAlignment="1">
      <alignment wrapText="1"/>
    </xf>
    <xf numFmtId="0" fontId="46" fillId="0" borderId="26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180" fontId="46" fillId="0" borderId="56" xfId="0" applyNumberFormat="1" applyFont="1" applyBorder="1" applyAlignment="1">
      <alignment wrapText="1"/>
    </xf>
    <xf numFmtId="0" fontId="0" fillId="0" borderId="0" xfId="83" applyFont="1" applyFill="1" applyBorder="1" applyAlignment="1">
      <alignment horizontal="left" vertical="top" wrapText="1"/>
      <protection/>
    </xf>
    <xf numFmtId="0" fontId="0" fillId="0" borderId="0" xfId="83" applyFont="1" applyFill="1" applyBorder="1" applyAlignment="1">
      <alignment wrapText="1"/>
      <protection/>
    </xf>
    <xf numFmtId="1" fontId="46" fillId="0" borderId="10" xfId="0" applyNumberFormat="1" applyFont="1" applyFill="1" applyBorder="1" applyAlignment="1">
      <alignment/>
    </xf>
    <xf numFmtId="49" fontId="25" fillId="0" borderId="11" xfId="0" applyNumberFormat="1" applyFont="1" applyFill="1" applyBorder="1" applyAlignment="1" applyProtection="1">
      <alignment horizontal="center"/>
      <protection locked="0"/>
    </xf>
    <xf numFmtId="1" fontId="25" fillId="42" borderId="40" xfId="0" applyNumberFormat="1" applyFont="1" applyFill="1" applyBorder="1" applyAlignment="1" applyProtection="1">
      <alignment horizontal="right"/>
      <protection hidden="1"/>
    </xf>
    <xf numFmtId="1" fontId="42" fillId="44" borderId="21" xfId="0" applyNumberFormat="1" applyFont="1" applyFill="1" applyBorder="1" applyAlignment="1">
      <alignment horizontal="right" wrapText="1"/>
    </xf>
    <xf numFmtId="1" fontId="32" fillId="44" borderId="11" xfId="0" applyNumberFormat="1" applyFont="1" applyFill="1" applyBorder="1" applyAlignment="1">
      <alignment horizontal="right" wrapText="1"/>
    </xf>
    <xf numFmtId="1" fontId="49" fillId="44" borderId="11" xfId="0" applyNumberFormat="1" applyFont="1" applyFill="1" applyBorder="1" applyAlignment="1">
      <alignment wrapText="1"/>
    </xf>
    <xf numFmtId="0" fontId="49" fillId="44" borderId="11" xfId="0" applyFont="1" applyFill="1" applyBorder="1" applyAlignment="1">
      <alignment wrapText="1"/>
    </xf>
    <xf numFmtId="1" fontId="49" fillId="44" borderId="10" xfId="0" applyNumberFormat="1" applyFont="1" applyFill="1" applyBorder="1" applyAlignment="1">
      <alignment wrapText="1"/>
    </xf>
    <xf numFmtId="1" fontId="38" fillId="44" borderId="13" xfId="0" applyNumberFormat="1" applyFont="1" applyFill="1" applyBorder="1" applyAlignment="1">
      <alignment wrapText="1"/>
    </xf>
    <xf numFmtId="1" fontId="38" fillId="44" borderId="11" xfId="0" applyNumberFormat="1" applyFont="1" applyFill="1" applyBorder="1" applyAlignment="1">
      <alignment wrapText="1"/>
    </xf>
    <xf numFmtId="0" fontId="44" fillId="44" borderId="13" xfId="0" applyFont="1" applyFill="1" applyBorder="1" applyAlignment="1">
      <alignment horizontal="right" wrapText="1"/>
    </xf>
    <xf numFmtId="0" fontId="37" fillId="44" borderId="11" xfId="0" applyFont="1" applyFill="1" applyBorder="1" applyAlignment="1">
      <alignment horizontal="right" wrapText="1"/>
    </xf>
    <xf numFmtId="0" fontId="41" fillId="44" borderId="11" xfId="0" applyFont="1" applyFill="1" applyBorder="1" applyAlignment="1">
      <alignment wrapText="1"/>
    </xf>
    <xf numFmtId="0" fontId="46" fillId="44" borderId="11" xfId="0" applyFont="1" applyFill="1" applyBorder="1" applyAlignment="1">
      <alignment wrapText="1"/>
    </xf>
    <xf numFmtId="0" fontId="32" fillId="44" borderId="11" xfId="0" applyFont="1" applyFill="1" applyBorder="1" applyAlignment="1">
      <alignment horizontal="right" wrapText="1"/>
    </xf>
    <xf numFmtId="0" fontId="44" fillId="44" borderId="13" xfId="0" applyFont="1" applyFill="1" applyBorder="1" applyAlignment="1">
      <alignment wrapText="1"/>
    </xf>
    <xf numFmtId="1" fontId="37" fillId="44" borderId="11" xfId="0" applyNumberFormat="1" applyFont="1" applyFill="1" applyBorder="1" applyAlignment="1">
      <alignment horizontal="right" wrapText="1"/>
    </xf>
    <xf numFmtId="0" fontId="44" fillId="44" borderId="11" xfId="0" applyFont="1" applyFill="1" applyBorder="1" applyAlignment="1">
      <alignment wrapText="1"/>
    </xf>
    <xf numFmtId="0" fontId="32" fillId="44" borderId="21" xfId="0" applyFont="1" applyFill="1" applyBorder="1" applyAlignment="1">
      <alignment horizontal="right" wrapText="1"/>
    </xf>
    <xf numFmtId="0" fontId="49" fillId="44" borderId="13" xfId="0" applyFont="1" applyFill="1" applyBorder="1" applyAlignment="1">
      <alignment horizontal="right" wrapText="1"/>
    </xf>
    <xf numFmtId="0" fontId="32" fillId="44" borderId="33" xfId="0" applyFont="1" applyFill="1" applyBorder="1" applyAlignment="1">
      <alignment horizontal="right" wrapText="1"/>
    </xf>
    <xf numFmtId="0" fontId="32" fillId="44" borderId="15" xfId="0" applyFont="1" applyFill="1" applyBorder="1" applyAlignment="1">
      <alignment horizontal="right" wrapText="1"/>
    </xf>
    <xf numFmtId="0" fontId="49" fillId="44" borderId="11" xfId="0" applyFont="1" applyFill="1" applyBorder="1" applyAlignment="1">
      <alignment horizontal="right" wrapText="1"/>
    </xf>
    <xf numFmtId="0" fontId="63" fillId="43" borderId="0" xfId="0" applyFont="1" applyFill="1" applyAlignment="1">
      <alignment/>
    </xf>
    <xf numFmtId="0" fontId="20" fillId="43" borderId="0" xfId="0" applyFont="1" applyFill="1" applyAlignment="1">
      <alignment wrapText="1"/>
    </xf>
    <xf numFmtId="0" fontId="50" fillId="43" borderId="0" xfId="0" applyFont="1" applyFill="1" applyAlignment="1">
      <alignment/>
    </xf>
    <xf numFmtId="0" fontId="63" fillId="45" borderId="0" xfId="0" applyFont="1" applyFill="1" applyAlignment="1">
      <alignment/>
    </xf>
    <xf numFmtId="0" fontId="20" fillId="45" borderId="0" xfId="0" applyFont="1" applyFill="1" applyAlignment="1">
      <alignment wrapText="1"/>
    </xf>
    <xf numFmtId="0" fontId="50" fillId="45" borderId="0" xfId="0" applyFont="1" applyFill="1" applyAlignment="1">
      <alignment/>
    </xf>
    <xf numFmtId="0" fontId="46" fillId="0" borderId="22" xfId="0" applyFont="1" applyBorder="1" applyAlignment="1">
      <alignment horizontal="right" wrapText="1"/>
    </xf>
    <xf numFmtId="0" fontId="64" fillId="42" borderId="18" xfId="0" applyFont="1" applyFill="1" applyBorder="1" applyAlignment="1" applyProtection="1">
      <alignment horizontal="left" vertical="top" wrapText="1"/>
      <protection/>
    </xf>
    <xf numFmtId="0" fontId="41" fillId="0" borderId="72" xfId="0" applyFont="1" applyBorder="1" applyAlignment="1">
      <alignment horizontal="center" vertical="center" textRotation="90" wrapText="1"/>
    </xf>
    <xf numFmtId="0" fontId="41" fillId="0" borderId="73" xfId="0" applyFont="1" applyBorder="1" applyAlignment="1">
      <alignment horizontal="center" vertical="center" textRotation="90" wrapText="1"/>
    </xf>
    <xf numFmtId="0" fontId="41" fillId="0" borderId="74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6" fillId="0" borderId="75" xfId="0" applyFont="1" applyBorder="1" applyAlignment="1">
      <alignment wrapText="1"/>
    </xf>
    <xf numFmtId="0" fontId="0" fillId="31" borderId="0" xfId="0" applyFill="1" applyAlignment="1">
      <alignment/>
    </xf>
    <xf numFmtId="0" fontId="0" fillId="31" borderId="0" xfId="0" applyFill="1" applyAlignment="1">
      <alignment vertical="top"/>
    </xf>
    <xf numFmtId="49" fontId="0" fillId="42" borderId="0" xfId="0" applyNumberFormat="1" applyFill="1" applyAlignment="1">
      <alignment horizontal="center"/>
    </xf>
    <xf numFmtId="0" fontId="26" fillId="0" borderId="0" xfId="0" applyFont="1" applyAlignment="1" applyProtection="1">
      <alignment/>
      <protection/>
    </xf>
    <xf numFmtId="0" fontId="26" fillId="42" borderId="0" xfId="0" applyFont="1" applyFill="1" applyAlignment="1" applyProtection="1">
      <alignment/>
      <protection/>
    </xf>
    <xf numFmtId="0" fontId="29" fillId="42" borderId="0" xfId="0" applyFont="1" applyFill="1" applyAlignment="1" applyProtection="1">
      <alignment horizontal="centerContinuous"/>
      <protection/>
    </xf>
    <xf numFmtId="0" fontId="44" fillId="38" borderId="74" xfId="0" applyFont="1" applyFill="1" applyBorder="1" applyAlignment="1">
      <alignment horizontal="center" vertical="center" textRotation="90" wrapText="1"/>
    </xf>
    <xf numFmtId="0" fontId="41" fillId="0" borderId="76" xfId="0" applyFont="1" applyBorder="1" applyAlignment="1">
      <alignment horizontal="center" vertical="center" textRotation="90" wrapText="1"/>
    </xf>
    <xf numFmtId="0" fontId="41" fillId="0" borderId="77" xfId="0" applyFont="1" applyBorder="1" applyAlignment="1">
      <alignment horizontal="center" vertical="center" textRotation="90" wrapText="1"/>
    </xf>
    <xf numFmtId="0" fontId="20" fillId="45" borderId="0" xfId="0" applyFont="1" applyFill="1" applyAlignment="1">
      <alignment/>
    </xf>
    <xf numFmtId="0" fontId="43" fillId="45" borderId="0" xfId="0" applyFont="1" applyFill="1" applyAlignment="1">
      <alignment/>
    </xf>
    <xf numFmtId="1" fontId="46" fillId="42" borderId="37" xfId="0" applyNumberFormat="1" applyFont="1" applyFill="1" applyBorder="1" applyAlignment="1">
      <alignment horizontal="center" wrapText="1"/>
    </xf>
    <xf numFmtId="0" fontId="68" fillId="42" borderId="34" xfId="0" applyFont="1" applyFill="1" applyBorder="1" applyAlignment="1" applyProtection="1">
      <alignment horizontal="left" vertical="top" wrapText="1"/>
      <protection/>
    </xf>
    <xf numFmtId="1" fontId="69" fillId="42" borderId="37" xfId="0" applyNumberFormat="1" applyFont="1" applyFill="1" applyBorder="1" applyAlignment="1">
      <alignment horizontal="center" wrapText="1"/>
    </xf>
    <xf numFmtId="0" fontId="70" fillId="42" borderId="0" xfId="0" applyFont="1" applyFill="1" applyAlignment="1">
      <alignment horizontal="center"/>
    </xf>
    <xf numFmtId="1" fontId="71" fillId="42" borderId="0" xfId="0" applyNumberFormat="1" applyFont="1" applyFill="1" applyAlignment="1">
      <alignment horizontal="center" wrapText="1"/>
    </xf>
    <xf numFmtId="0" fontId="71" fillId="42" borderId="0" xfId="0" applyFont="1" applyFill="1" applyAlignment="1">
      <alignment horizontal="center"/>
    </xf>
    <xf numFmtId="0" fontId="72" fillId="42" borderId="36" xfId="0" applyFont="1" applyFill="1" applyBorder="1" applyAlignment="1" applyProtection="1">
      <alignment horizontal="center" vertical="center"/>
      <protection/>
    </xf>
    <xf numFmtId="1" fontId="72" fillId="42" borderId="78" xfId="0" applyNumberFormat="1" applyFont="1" applyFill="1" applyBorder="1" applyAlignment="1">
      <alignment horizontal="center" wrapText="1"/>
    </xf>
    <xf numFmtId="1" fontId="72" fillId="42" borderId="37" xfId="0" applyNumberFormat="1" applyFont="1" applyFill="1" applyBorder="1" applyAlignment="1">
      <alignment horizontal="center" wrapText="1"/>
    </xf>
    <xf numFmtId="1" fontId="69" fillId="42" borderId="78" xfId="0" applyNumberFormat="1" applyFont="1" applyFill="1" applyBorder="1" applyAlignment="1">
      <alignment horizontal="center" wrapText="1"/>
    </xf>
    <xf numFmtId="1" fontId="69" fillId="42" borderId="51" xfId="0" applyNumberFormat="1" applyFont="1" applyFill="1" applyBorder="1" applyAlignment="1">
      <alignment horizontal="center" wrapText="1"/>
    </xf>
    <xf numFmtId="1" fontId="69" fillId="42" borderId="79" xfId="0" applyNumberFormat="1" applyFont="1" applyFill="1" applyBorder="1" applyAlignment="1">
      <alignment horizontal="center" wrapText="1"/>
    </xf>
    <xf numFmtId="0" fontId="65" fillId="42" borderId="34" xfId="0" applyFont="1" applyFill="1" applyBorder="1" applyAlignment="1">
      <alignment vertical="top" wrapText="1"/>
    </xf>
    <xf numFmtId="0" fontId="64" fillId="42" borderId="49" xfId="0" applyFont="1" applyFill="1" applyBorder="1" applyAlignment="1">
      <alignment horizontal="left" vertical="top" wrapText="1"/>
    </xf>
    <xf numFmtId="49" fontId="36" fillId="42" borderId="0" xfId="0" applyNumberFormat="1" applyFont="1" applyFill="1" applyAlignment="1">
      <alignment horizontal="left"/>
    </xf>
    <xf numFmtId="0" fontId="37" fillId="0" borderId="0" xfId="0" applyFont="1" applyBorder="1" applyAlignment="1" applyProtection="1">
      <alignment horizontal="center" vertical="center"/>
      <protection/>
    </xf>
    <xf numFmtId="49" fontId="37" fillId="42" borderId="13" xfId="0" applyNumberFormat="1" applyFont="1" applyFill="1" applyBorder="1" applyAlignment="1">
      <alignment horizontal="left" vertical="top" wrapText="1"/>
    </xf>
    <xf numFmtId="49" fontId="37" fillId="42" borderId="11" xfId="0" applyNumberFormat="1" applyFont="1" applyFill="1" applyBorder="1" applyAlignment="1" applyProtection="1">
      <alignment horizontal="left" vertical="top"/>
      <protection/>
    </xf>
    <xf numFmtId="49" fontId="36" fillId="42" borderId="13" xfId="0" applyNumberFormat="1" applyFont="1" applyFill="1" applyBorder="1" applyAlignment="1" applyProtection="1">
      <alignment horizontal="left" vertical="top"/>
      <protection/>
    </xf>
    <xf numFmtId="49" fontId="37" fillId="42" borderId="13" xfId="0" applyNumberFormat="1" applyFont="1" applyFill="1" applyBorder="1" applyAlignment="1" applyProtection="1">
      <alignment horizontal="left" vertical="top"/>
      <protection/>
    </xf>
    <xf numFmtId="49" fontId="36" fillId="42" borderId="11" xfId="0" applyNumberFormat="1" applyFont="1" applyFill="1" applyBorder="1" applyAlignment="1" applyProtection="1">
      <alignment horizontal="left" vertical="top"/>
      <protection/>
    </xf>
    <xf numFmtId="49" fontId="37" fillId="42" borderId="11" xfId="0" applyNumberFormat="1" applyFont="1" applyFill="1" applyBorder="1" applyAlignment="1">
      <alignment horizontal="left" vertical="top" wrapText="1"/>
    </xf>
    <xf numFmtId="49" fontId="36" fillId="42" borderId="11" xfId="0" applyNumberFormat="1" applyFont="1" applyFill="1" applyBorder="1" applyAlignment="1">
      <alignment horizontal="left" vertical="top" wrapText="1"/>
    </xf>
    <xf numFmtId="49" fontId="36" fillId="42" borderId="13" xfId="0" applyNumberFormat="1" applyFont="1" applyFill="1" applyBorder="1" applyAlignment="1">
      <alignment horizontal="left" vertical="top" wrapText="1"/>
    </xf>
    <xf numFmtId="49" fontId="37" fillId="42" borderId="21" xfId="0" applyNumberFormat="1" applyFont="1" applyFill="1" applyBorder="1" applyAlignment="1">
      <alignment horizontal="left" vertical="top" wrapText="1"/>
    </xf>
    <xf numFmtId="49" fontId="36" fillId="42" borderId="33" xfId="0" applyNumberFormat="1" applyFont="1" applyFill="1" applyBorder="1" applyAlignment="1">
      <alignment horizontal="left" vertical="top" wrapText="1"/>
    </xf>
    <xf numFmtId="49" fontId="37" fillId="42" borderId="15" xfId="0" applyNumberFormat="1" applyFont="1" applyFill="1" applyBorder="1" applyAlignment="1">
      <alignment horizontal="left" vertical="top" wrapText="1"/>
    </xf>
    <xf numFmtId="49" fontId="36" fillId="42" borderId="0" xfId="0" applyNumberFormat="1" applyFont="1" applyFill="1" applyAlignment="1">
      <alignment horizontal="left" vertical="top"/>
    </xf>
    <xf numFmtId="0" fontId="24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49" fontId="28" fillId="0" borderId="11" xfId="0" applyNumberFormat="1" applyFont="1" applyBorder="1" applyAlignment="1" applyProtection="1">
      <alignment horizontal="center"/>
      <protection/>
    </xf>
    <xf numFmtId="0" fontId="28" fillId="0" borderId="11" xfId="0" applyFont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0" fillId="43" borderId="0" xfId="0" applyFont="1" applyFill="1" applyAlignment="1">
      <alignment/>
    </xf>
    <xf numFmtId="0" fontId="43" fillId="43" borderId="0" xfId="0" applyFont="1" applyFill="1" applyAlignment="1">
      <alignment/>
    </xf>
    <xf numFmtId="0" fontId="20" fillId="46" borderId="0" xfId="0" applyFont="1" applyFill="1" applyAlignment="1">
      <alignment/>
    </xf>
    <xf numFmtId="0" fontId="22" fillId="46" borderId="0" xfId="0" applyFont="1" applyFill="1" applyAlignment="1">
      <alignment/>
    </xf>
    <xf numFmtId="0" fontId="43" fillId="46" borderId="0" xfId="0" applyFont="1" applyFill="1" applyAlignment="1">
      <alignment/>
    </xf>
    <xf numFmtId="0" fontId="20" fillId="47" borderId="0" xfId="0" applyFont="1" applyFill="1" applyAlignment="1">
      <alignment/>
    </xf>
    <xf numFmtId="0" fontId="22" fillId="47" borderId="0" xfId="0" applyFont="1" applyFill="1" applyAlignment="1">
      <alignment/>
    </xf>
    <xf numFmtId="0" fontId="20" fillId="48" borderId="0" xfId="0" applyFont="1" applyFill="1" applyAlignment="1">
      <alignment/>
    </xf>
    <xf numFmtId="0" fontId="0" fillId="43" borderId="0" xfId="0" applyFill="1" applyAlignment="1">
      <alignment/>
    </xf>
    <xf numFmtId="0" fontId="25" fillId="0" borderId="0" xfId="0" applyFont="1" applyBorder="1" applyAlignment="1">
      <alignment/>
    </xf>
    <xf numFmtId="0" fontId="74" fillId="0" borderId="34" xfId="0" applyFont="1" applyFill="1" applyBorder="1" applyAlignment="1" applyProtection="1">
      <alignment horizontal="left" vertical="top" wrapText="1"/>
      <protection/>
    </xf>
    <xf numFmtId="0" fontId="74" fillId="0" borderId="18" xfId="0" applyFont="1" applyFill="1" applyBorder="1" applyAlignment="1" applyProtection="1">
      <alignment horizontal="left" vertical="top" wrapText="1"/>
      <protection/>
    </xf>
    <xf numFmtId="0" fontId="74" fillId="42" borderId="18" xfId="0" applyFont="1" applyFill="1" applyBorder="1" applyAlignment="1" applyProtection="1">
      <alignment horizontal="left" vertical="center" wrapText="1"/>
      <protection/>
    </xf>
    <xf numFmtId="0" fontId="74" fillId="42" borderId="18" xfId="0" applyFont="1" applyFill="1" applyBorder="1" applyAlignment="1" applyProtection="1">
      <alignment horizontal="left" vertical="top" wrapText="1"/>
      <protection/>
    </xf>
    <xf numFmtId="0" fontId="75" fillId="0" borderId="18" xfId="0" applyFont="1" applyFill="1" applyBorder="1" applyAlignment="1">
      <alignment horizontal="left" vertical="top" wrapText="1"/>
    </xf>
    <xf numFmtId="0" fontId="64" fillId="0" borderId="34" xfId="0" applyFont="1" applyFill="1" applyBorder="1" applyAlignment="1" applyProtection="1">
      <alignment horizontal="left" vertical="top" wrapText="1"/>
      <protection/>
    </xf>
    <xf numFmtId="0" fontId="75" fillId="0" borderId="26" xfId="0" applyFont="1" applyFill="1" applyBorder="1" applyAlignment="1" applyProtection="1">
      <alignment horizontal="left" vertical="top" wrapText="1"/>
      <protection/>
    </xf>
    <xf numFmtId="0" fontId="75" fillId="42" borderId="18" xfId="0" applyFont="1" applyFill="1" applyBorder="1" applyAlignment="1">
      <alignment horizontal="left" vertical="top" wrapText="1"/>
    </xf>
    <xf numFmtId="0" fontId="75" fillId="42" borderId="18" xfId="0" applyFont="1" applyFill="1" applyBorder="1" applyAlignment="1" applyProtection="1">
      <alignment horizontal="left" vertical="top" wrapText="1"/>
      <protection/>
    </xf>
    <xf numFmtId="0" fontId="75" fillId="0" borderId="18" xfId="0" applyFont="1" applyFill="1" applyBorder="1" applyAlignment="1" applyProtection="1">
      <alignment horizontal="left" vertical="top" wrapText="1"/>
      <protection/>
    </xf>
    <xf numFmtId="0" fontId="74" fillId="42" borderId="18" xfId="0" applyFont="1" applyFill="1" applyBorder="1" applyAlignment="1">
      <alignment horizontal="left" vertical="top" wrapText="1"/>
    </xf>
    <xf numFmtId="0" fontId="74" fillId="42" borderId="18" xfId="0" applyFont="1" applyFill="1" applyBorder="1" applyAlignment="1">
      <alignment vertical="top" wrapText="1"/>
    </xf>
    <xf numFmtId="0" fontId="75" fillId="42" borderId="34" xfId="0" applyFont="1" applyFill="1" applyBorder="1" applyAlignment="1" applyProtection="1">
      <alignment horizontal="left" vertical="top" wrapText="1"/>
      <protection/>
    </xf>
    <xf numFmtId="0" fontId="74" fillId="0" borderId="18" xfId="0" applyFont="1" applyFill="1" applyBorder="1" applyAlignment="1">
      <alignment vertical="top" wrapText="1"/>
    </xf>
    <xf numFmtId="0" fontId="75" fillId="42" borderId="47" xfId="0" applyFont="1" applyFill="1" applyBorder="1" applyAlignment="1">
      <alignment horizontal="left" vertical="top" wrapText="1"/>
    </xf>
    <xf numFmtId="0" fontId="74" fillId="42" borderId="34" xfId="0" applyFont="1" applyFill="1" applyBorder="1" applyAlignment="1">
      <alignment vertical="top" wrapText="1"/>
    </xf>
    <xf numFmtId="0" fontId="74" fillId="42" borderId="80" xfId="0" applyFont="1" applyFill="1" applyBorder="1" applyAlignment="1">
      <alignment vertical="top" wrapText="1"/>
    </xf>
    <xf numFmtId="0" fontId="25" fillId="42" borderId="11" xfId="0" applyFont="1" applyFill="1" applyBorder="1" applyAlignment="1">
      <alignment horizontal="center" vertical="top" wrapText="1"/>
    </xf>
    <xf numFmtId="49" fontId="25" fillId="42" borderId="11" xfId="0" applyNumberFormat="1" applyFont="1" applyFill="1" applyBorder="1" applyAlignment="1">
      <alignment horizontal="center" vertical="top"/>
    </xf>
    <xf numFmtId="0" fontId="25" fillId="42" borderId="11" xfId="0" applyFont="1" applyFill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 wrapText="1"/>
    </xf>
    <xf numFmtId="49" fontId="25" fillId="42" borderId="11" xfId="0" applyNumberFormat="1" applyFont="1" applyFill="1" applyBorder="1" applyAlignment="1">
      <alignment horizontal="center"/>
    </xf>
    <xf numFmtId="49" fontId="25" fillId="42" borderId="11" xfId="0" applyNumberFormat="1" applyFont="1" applyFill="1" applyBorder="1" applyAlignment="1">
      <alignment horizontal="center" wrapText="1"/>
    </xf>
    <xf numFmtId="0" fontId="74" fillId="0" borderId="0" xfId="0" applyFont="1" applyAlignment="1">
      <alignment vertical="top" wrapText="1"/>
    </xf>
    <xf numFmtId="0" fontId="97" fillId="0" borderId="24" xfId="0" applyFont="1" applyBorder="1" applyAlignment="1">
      <alignment wrapText="1"/>
    </xf>
    <xf numFmtId="0" fontId="97" fillId="0" borderId="22" xfId="0" applyFont="1" applyBorder="1" applyAlignment="1">
      <alignment wrapText="1"/>
    </xf>
    <xf numFmtId="1" fontId="97" fillId="0" borderId="16" xfId="0" applyNumberFormat="1" applyFont="1" applyBorder="1" applyAlignment="1">
      <alignment wrapText="1"/>
    </xf>
    <xf numFmtId="0" fontId="97" fillId="0" borderId="11" xfId="0" applyFont="1" applyBorder="1" applyAlignment="1">
      <alignment wrapText="1"/>
    </xf>
    <xf numFmtId="0" fontId="97" fillId="0" borderId="17" xfId="0" applyFont="1" applyBorder="1" applyAlignment="1">
      <alignment wrapText="1"/>
    </xf>
    <xf numFmtId="0" fontId="98" fillId="0" borderId="22" xfId="0" applyFont="1" applyBorder="1" applyAlignment="1">
      <alignment wrapText="1"/>
    </xf>
    <xf numFmtId="0" fontId="98" fillId="0" borderId="13" xfId="0" applyFont="1" applyBorder="1" applyAlignment="1">
      <alignment wrapText="1"/>
    </xf>
    <xf numFmtId="0" fontId="99" fillId="44" borderId="13" xfId="0" applyFont="1" applyFill="1" applyBorder="1" applyAlignment="1">
      <alignment wrapText="1"/>
    </xf>
    <xf numFmtId="0" fontId="99" fillId="38" borderId="13" xfId="0" applyFont="1" applyFill="1" applyBorder="1" applyAlignment="1">
      <alignment wrapText="1"/>
    </xf>
    <xf numFmtId="0" fontId="98" fillId="0" borderId="34" xfId="0" applyFont="1" applyBorder="1" applyAlignment="1">
      <alignment wrapText="1"/>
    </xf>
    <xf numFmtId="180" fontId="98" fillId="0" borderId="13" xfId="0" applyNumberFormat="1" applyFont="1" applyBorder="1" applyAlignment="1">
      <alignment wrapText="1"/>
    </xf>
    <xf numFmtId="1" fontId="97" fillId="0" borderId="11" xfId="0" applyNumberFormat="1" applyFont="1" applyBorder="1" applyAlignment="1">
      <alignment wrapText="1"/>
    </xf>
    <xf numFmtId="1" fontId="100" fillId="38" borderId="11" xfId="0" applyNumberFormat="1" applyFont="1" applyFill="1" applyBorder="1" applyAlignment="1">
      <alignment wrapText="1"/>
    </xf>
    <xf numFmtId="1" fontId="97" fillId="0" borderId="18" xfId="0" applyNumberFormat="1" applyFont="1" applyBorder="1" applyAlignment="1">
      <alignment wrapText="1"/>
    </xf>
    <xf numFmtId="1" fontId="97" fillId="0" borderId="19" xfId="0" applyNumberFormat="1" applyFont="1" applyBorder="1" applyAlignment="1">
      <alignment wrapText="1"/>
    </xf>
    <xf numFmtId="0" fontId="97" fillId="0" borderId="13" xfId="0" applyFont="1" applyBorder="1" applyAlignment="1">
      <alignment wrapText="1"/>
    </xf>
    <xf numFmtId="0" fontId="100" fillId="38" borderId="13" xfId="0" applyFont="1" applyFill="1" applyBorder="1" applyAlignment="1">
      <alignment wrapText="1"/>
    </xf>
    <xf numFmtId="1" fontId="98" fillId="0" borderId="22" xfId="0" applyNumberFormat="1" applyFont="1" applyBorder="1" applyAlignment="1">
      <alignment wrapText="1"/>
    </xf>
    <xf numFmtId="1" fontId="98" fillId="0" borderId="13" xfId="0" applyNumberFormat="1" applyFont="1" applyBorder="1" applyAlignment="1">
      <alignment wrapText="1"/>
    </xf>
    <xf numFmtId="0" fontId="98" fillId="0" borderId="11" xfId="0" applyFont="1" applyBorder="1" applyAlignment="1">
      <alignment wrapText="1"/>
    </xf>
    <xf numFmtId="1" fontId="98" fillId="0" borderId="24" xfId="0" applyNumberFormat="1" applyFont="1" applyBorder="1" applyAlignment="1">
      <alignment wrapText="1"/>
    </xf>
    <xf numFmtId="1" fontId="97" fillId="42" borderId="37" xfId="0" applyNumberFormat="1" applyFont="1" applyFill="1" applyBorder="1" applyAlignment="1">
      <alignment horizontal="center" wrapText="1"/>
    </xf>
    <xf numFmtId="1" fontId="97" fillId="0" borderId="17" xfId="0" applyNumberFormat="1" applyFont="1" applyBorder="1" applyAlignment="1">
      <alignment wrapText="1"/>
    </xf>
    <xf numFmtId="1" fontId="97" fillId="0" borderId="16" xfId="0" applyNumberFormat="1" applyFont="1" applyFill="1" applyBorder="1" applyAlignment="1">
      <alignment horizontal="right" wrapText="1"/>
    </xf>
    <xf numFmtId="1" fontId="97" fillId="0" borderId="13" xfId="0" applyNumberFormat="1" applyFont="1" applyBorder="1" applyAlignment="1">
      <alignment wrapText="1"/>
    </xf>
    <xf numFmtId="1" fontId="97" fillId="0" borderId="34" xfId="0" applyNumberFormat="1" applyFont="1" applyBorder="1" applyAlignment="1">
      <alignment wrapText="1"/>
    </xf>
    <xf numFmtId="1" fontId="97" fillId="0" borderId="35" xfId="0" applyNumberFormat="1" applyFont="1" applyBorder="1" applyAlignment="1">
      <alignment wrapText="1"/>
    </xf>
    <xf numFmtId="0" fontId="97" fillId="0" borderId="24" xfId="0" applyFont="1" applyBorder="1" applyAlignment="1">
      <alignment horizontal="right" wrapText="1"/>
    </xf>
    <xf numFmtId="0" fontId="98" fillId="0" borderId="35" xfId="0" applyFont="1" applyBorder="1" applyAlignment="1">
      <alignment wrapText="1"/>
    </xf>
    <xf numFmtId="0" fontId="97" fillId="0" borderId="34" xfId="0" applyFont="1" applyBorder="1" applyAlignment="1">
      <alignment wrapText="1"/>
    </xf>
    <xf numFmtId="0" fontId="98" fillId="0" borderId="17" xfId="0" applyFont="1" applyBorder="1" applyAlignment="1">
      <alignment wrapText="1"/>
    </xf>
    <xf numFmtId="0" fontId="0" fillId="42" borderId="0" xfId="83" applyFont="1" applyFill="1" applyBorder="1" applyAlignment="1">
      <alignment horizontal="left" vertical="top" wrapText="1"/>
      <protection/>
    </xf>
    <xf numFmtId="0" fontId="30" fillId="0" borderId="0" xfId="83" applyFont="1" applyBorder="1" applyAlignment="1">
      <alignment horizontal="center"/>
      <protection/>
    </xf>
    <xf numFmtId="0" fontId="46" fillId="0" borderId="34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1" fontId="32" fillId="0" borderId="48" xfId="0" applyNumberFormat="1" applyFont="1" applyBorder="1" applyAlignment="1">
      <alignment horizontal="right" wrapText="1"/>
    </xf>
    <xf numFmtId="0" fontId="46" fillId="0" borderId="32" xfId="0" applyFont="1" applyBorder="1" applyAlignment="1">
      <alignment horizontal="right" wrapText="1"/>
    </xf>
    <xf numFmtId="1" fontId="41" fillId="0" borderId="81" xfId="0" applyNumberFormat="1" applyFont="1" applyBorder="1" applyAlignment="1">
      <alignment wrapText="1"/>
    </xf>
    <xf numFmtId="1" fontId="69" fillId="42" borderId="81" xfId="0" applyNumberFormat="1" applyFont="1" applyFill="1" applyBorder="1" applyAlignment="1">
      <alignment horizontal="center" wrapText="1"/>
    </xf>
    <xf numFmtId="0" fontId="97" fillId="0" borderId="11" xfId="0" applyFont="1" applyBorder="1" applyAlignment="1">
      <alignment horizontal="right" wrapText="1"/>
    </xf>
    <xf numFmtId="0" fontId="100" fillId="44" borderId="11" xfId="0" applyFont="1" applyFill="1" applyBorder="1" applyAlignment="1">
      <alignment horizontal="right" wrapText="1"/>
    </xf>
    <xf numFmtId="180" fontId="97" fillId="0" borderId="11" xfId="0" applyNumberFormat="1" applyFont="1" applyBorder="1" applyAlignment="1">
      <alignment horizontal="right" wrapText="1"/>
    </xf>
    <xf numFmtId="1" fontId="97" fillId="0" borderId="11" xfId="0" applyNumberFormat="1" applyFont="1" applyBorder="1" applyAlignment="1">
      <alignment horizontal="right" wrapText="1"/>
    </xf>
    <xf numFmtId="0" fontId="100" fillId="38" borderId="11" xfId="0" applyFont="1" applyFill="1" applyBorder="1" applyAlignment="1">
      <alignment horizontal="right" wrapText="1"/>
    </xf>
    <xf numFmtId="180" fontId="97" fillId="0" borderId="17" xfId="0" applyNumberFormat="1" applyFont="1" applyBorder="1" applyAlignment="1">
      <alignment horizontal="right" wrapText="1"/>
    </xf>
    <xf numFmtId="1" fontId="97" fillId="0" borderId="19" xfId="0" applyNumberFormat="1" applyFont="1" applyFill="1" applyBorder="1" applyAlignment="1">
      <alignment horizontal="right" wrapText="1"/>
    </xf>
    <xf numFmtId="180" fontId="97" fillId="0" borderId="11" xfId="0" applyNumberFormat="1" applyFont="1" applyBorder="1" applyAlignment="1">
      <alignment wrapText="1"/>
    </xf>
    <xf numFmtId="1" fontId="97" fillId="0" borderId="11" xfId="0" applyNumberFormat="1" applyFont="1" applyFill="1" applyBorder="1" applyAlignment="1">
      <alignment horizontal="right" wrapText="1"/>
    </xf>
    <xf numFmtId="0" fontId="100" fillId="38" borderId="11" xfId="0" applyFont="1" applyFill="1" applyBorder="1" applyAlignment="1">
      <alignment wrapText="1"/>
    </xf>
    <xf numFmtId="1" fontId="97" fillId="0" borderId="17" xfId="0" applyNumberFormat="1" applyFont="1" applyBorder="1" applyAlignment="1">
      <alignment wrapText="1"/>
    </xf>
    <xf numFmtId="0" fontId="41" fillId="0" borderId="22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180" fontId="41" fillId="0" borderId="13" xfId="0" applyNumberFormat="1" applyFont="1" applyFill="1" applyBorder="1" applyAlignment="1">
      <alignment wrapText="1"/>
    </xf>
    <xf numFmtId="180" fontId="41" fillId="0" borderId="34" xfId="0" applyNumberFormat="1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41" fillId="0" borderId="35" xfId="0" applyFont="1" applyFill="1" applyBorder="1" applyAlignment="1">
      <alignment wrapText="1"/>
    </xf>
    <xf numFmtId="0" fontId="41" fillId="0" borderId="34" xfId="0" applyFont="1" applyFill="1" applyBorder="1" applyAlignment="1">
      <alignment wrapText="1"/>
    </xf>
    <xf numFmtId="1" fontId="98" fillId="0" borderId="17" xfId="0" applyNumberFormat="1" applyFont="1" applyFill="1" applyBorder="1" applyAlignment="1">
      <alignment wrapText="1"/>
    </xf>
    <xf numFmtId="0" fontId="46" fillId="42" borderId="24" xfId="0" applyFont="1" applyFill="1" applyBorder="1" applyAlignment="1">
      <alignment wrapText="1"/>
    </xf>
    <xf numFmtId="49" fontId="25" fillId="42" borderId="19" xfId="0" applyNumberFormat="1" applyFont="1" applyFill="1" applyBorder="1" applyAlignment="1">
      <alignment horizontal="center" wrapText="1"/>
    </xf>
    <xf numFmtId="180" fontId="46" fillId="0" borderId="18" xfId="0" applyNumberFormat="1" applyFont="1" applyBorder="1" applyAlignment="1">
      <alignment wrapText="1"/>
    </xf>
    <xf numFmtId="1" fontId="46" fillId="42" borderId="21" xfId="0" applyNumberFormat="1" applyFont="1" applyFill="1" applyBorder="1" applyAlignment="1">
      <alignment horizontal="right" wrapText="1"/>
    </xf>
    <xf numFmtId="1" fontId="46" fillId="0" borderId="19" xfId="0" applyNumberFormat="1" applyFont="1" applyBorder="1" applyAlignment="1">
      <alignment horizontal="right" wrapText="1"/>
    </xf>
    <xf numFmtId="1" fontId="46" fillId="0" borderId="11" xfId="0" applyNumberFormat="1" applyFont="1" applyFill="1" applyBorder="1" applyAlignment="1">
      <alignment horizontal="right" wrapText="1"/>
    </xf>
    <xf numFmtId="0" fontId="49" fillId="38" borderId="11" xfId="0" applyFont="1" applyFill="1" applyBorder="1" applyAlignment="1">
      <alignment wrapText="1"/>
    </xf>
    <xf numFmtId="1" fontId="46" fillId="0" borderId="17" xfId="0" applyNumberFormat="1" applyFont="1" applyBorder="1" applyAlignment="1">
      <alignment wrapText="1"/>
    </xf>
    <xf numFmtId="0" fontId="98" fillId="0" borderId="16" xfId="0" applyFont="1" applyBorder="1" applyAlignment="1">
      <alignment wrapText="1"/>
    </xf>
    <xf numFmtId="1" fontId="46" fillId="0" borderId="36" xfId="0" applyNumberFormat="1" applyFont="1" applyBorder="1" applyAlignment="1">
      <alignment horizontal="right" wrapText="1"/>
    </xf>
    <xf numFmtId="49" fontId="36" fillId="42" borderId="13" xfId="0" applyNumberFormat="1" applyFont="1" applyFill="1" applyBorder="1" applyAlignment="1">
      <alignment horizontal="center" vertical="top" wrapText="1"/>
    </xf>
    <xf numFmtId="0" fontId="74" fillId="0" borderId="34" xfId="0" applyFont="1" applyFill="1" applyBorder="1" applyAlignment="1">
      <alignment vertical="top" wrapText="1"/>
    </xf>
    <xf numFmtId="0" fontId="74" fillId="0" borderId="18" xfId="0" applyFont="1" applyBorder="1" applyAlignment="1">
      <alignment vertical="top" wrapText="1"/>
    </xf>
    <xf numFmtId="0" fontId="74" fillId="0" borderId="18" xfId="0" applyFont="1" applyBorder="1" applyAlignment="1">
      <alignment vertical="top"/>
    </xf>
    <xf numFmtId="0" fontId="36" fillId="0" borderId="22" xfId="0" applyFont="1" applyFill="1" applyBorder="1" applyAlignment="1">
      <alignment wrapText="1"/>
    </xf>
    <xf numFmtId="49" fontId="36" fillId="42" borderId="11" xfId="0" applyNumberFormat="1" applyFont="1" applyFill="1" applyBorder="1" applyAlignment="1">
      <alignment horizontal="left" vertical="top" wrapText="1"/>
    </xf>
    <xf numFmtId="1" fontId="49" fillId="49" borderId="11" xfId="0" applyNumberFormat="1" applyFont="1" applyFill="1" applyBorder="1" applyAlignment="1">
      <alignment wrapText="1"/>
    </xf>
    <xf numFmtId="0" fontId="49" fillId="50" borderId="13" xfId="0" applyFont="1" applyFill="1" applyBorder="1" applyAlignment="1">
      <alignment wrapText="1"/>
    </xf>
    <xf numFmtId="0" fontId="36" fillId="42" borderId="22" xfId="0" applyFont="1" applyFill="1" applyBorder="1" applyAlignment="1">
      <alignment wrapText="1"/>
    </xf>
    <xf numFmtId="0" fontId="41" fillId="42" borderId="24" xfId="0" applyFont="1" applyFill="1" applyBorder="1" applyAlignment="1">
      <alignment horizontal="right" wrapText="1"/>
    </xf>
    <xf numFmtId="0" fontId="41" fillId="42" borderId="13" xfId="0" applyFont="1" applyFill="1" applyBorder="1" applyAlignment="1">
      <alignment wrapText="1"/>
    </xf>
    <xf numFmtId="0" fontId="41" fillId="42" borderId="22" xfId="0" applyFont="1" applyFill="1" applyBorder="1" applyAlignment="1">
      <alignment wrapText="1"/>
    </xf>
    <xf numFmtId="0" fontId="41" fillId="42" borderId="24" xfId="0" applyFont="1" applyFill="1" applyBorder="1" applyAlignment="1">
      <alignment wrapText="1"/>
    </xf>
    <xf numFmtId="180" fontId="41" fillId="42" borderId="13" xfId="0" applyNumberFormat="1" applyFont="1" applyFill="1" applyBorder="1" applyAlignment="1">
      <alignment wrapText="1"/>
    </xf>
    <xf numFmtId="180" fontId="41" fillId="42" borderId="34" xfId="0" applyNumberFormat="1" applyFont="1" applyFill="1" applyBorder="1" applyAlignment="1">
      <alignment wrapText="1"/>
    </xf>
    <xf numFmtId="0" fontId="44" fillId="42" borderId="13" xfId="0" applyFont="1" applyFill="1" applyBorder="1" applyAlignment="1">
      <alignment wrapText="1"/>
    </xf>
    <xf numFmtId="0" fontId="41" fillId="42" borderId="35" xfId="0" applyFont="1" applyFill="1" applyBorder="1" applyAlignment="1">
      <alignment wrapText="1"/>
    </xf>
    <xf numFmtId="0" fontId="41" fillId="42" borderId="34" xfId="0" applyFont="1" applyFill="1" applyBorder="1" applyAlignment="1">
      <alignment wrapText="1"/>
    </xf>
    <xf numFmtId="0" fontId="46" fillId="42" borderId="13" xfId="0" applyFont="1" applyFill="1" applyBorder="1" applyAlignment="1">
      <alignment wrapText="1"/>
    </xf>
    <xf numFmtId="0" fontId="49" fillId="42" borderId="13" xfId="0" applyFont="1" applyFill="1" applyBorder="1" applyAlignment="1">
      <alignment wrapText="1"/>
    </xf>
    <xf numFmtId="1" fontId="69" fillId="42" borderId="13" xfId="0" applyNumberFormat="1" applyFont="1" applyFill="1" applyBorder="1" applyAlignment="1">
      <alignment wrapText="1"/>
    </xf>
    <xf numFmtId="1" fontId="46" fillId="42" borderId="13" xfId="0" applyNumberFormat="1" applyFont="1" applyFill="1" applyBorder="1" applyAlignment="1">
      <alignment wrapText="1"/>
    </xf>
    <xf numFmtId="1" fontId="41" fillId="42" borderId="82" xfId="0" applyNumberFormat="1" applyFont="1" applyFill="1" applyBorder="1" applyAlignment="1">
      <alignment horizontal="center" wrapText="1"/>
    </xf>
    <xf numFmtId="1" fontId="69" fillId="42" borderId="34" xfId="0" applyNumberFormat="1" applyFont="1" applyFill="1" applyBorder="1" applyAlignment="1">
      <alignment wrapText="1"/>
    </xf>
    <xf numFmtId="1" fontId="46" fillId="42" borderId="37" xfId="0" applyNumberFormat="1" applyFont="1" applyFill="1" applyBorder="1" applyAlignment="1">
      <alignment wrapText="1"/>
    </xf>
    <xf numFmtId="1" fontId="69" fillId="42" borderId="82" xfId="0" applyNumberFormat="1" applyFont="1" applyFill="1" applyBorder="1" applyAlignment="1">
      <alignment horizontal="center" wrapText="1"/>
    </xf>
    <xf numFmtId="0" fontId="46" fillId="0" borderId="17" xfId="0" applyFont="1" applyFill="1" applyBorder="1" applyAlignment="1">
      <alignment horizontal="right" wrapText="1"/>
    </xf>
    <xf numFmtId="0" fontId="46" fillId="0" borderId="22" xfId="0" applyFont="1" applyFill="1" applyBorder="1" applyAlignment="1">
      <alignment wrapText="1"/>
    </xf>
    <xf numFmtId="0" fontId="46" fillId="0" borderId="24" xfId="0" applyFont="1" applyFill="1" applyBorder="1" applyAlignment="1">
      <alignment horizontal="right" wrapText="1"/>
    </xf>
    <xf numFmtId="1" fontId="41" fillId="42" borderId="83" xfId="0" applyNumberFormat="1" applyFont="1" applyFill="1" applyBorder="1" applyAlignment="1">
      <alignment horizontal="center" wrapText="1"/>
    </xf>
    <xf numFmtId="0" fontId="97" fillId="0" borderId="22" xfId="0" applyFont="1" applyFill="1" applyBorder="1" applyAlignment="1">
      <alignment wrapText="1"/>
    </xf>
    <xf numFmtId="0" fontId="97" fillId="0" borderId="16" xfId="0" applyFont="1" applyFill="1" applyBorder="1" applyAlignment="1">
      <alignment wrapText="1"/>
    </xf>
    <xf numFmtId="0" fontId="46" fillId="0" borderId="22" xfId="0" applyFont="1" applyFill="1" applyBorder="1" applyAlignment="1">
      <alignment horizontal="right" wrapText="1"/>
    </xf>
    <xf numFmtId="0" fontId="50" fillId="0" borderId="0" xfId="0" applyFont="1" applyAlignment="1">
      <alignment/>
    </xf>
    <xf numFmtId="0" fontId="0" fillId="42" borderId="0" xfId="0" applyFont="1" applyFill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43" borderId="0" xfId="0" applyFont="1" applyFill="1" applyAlignment="1">
      <alignment vertical="center" wrapText="1"/>
    </xf>
    <xf numFmtId="49" fontId="0" fillId="43" borderId="0" xfId="0" applyNumberFormat="1" applyFont="1" applyFill="1" applyAlignment="1">
      <alignment horizontal="left" vertical="center" wrapText="1"/>
    </xf>
    <xf numFmtId="49" fontId="30" fillId="43" borderId="0" xfId="0" applyNumberFormat="1" applyFont="1" applyFill="1" applyAlignment="1">
      <alignment horizontal="left" vertical="center" wrapText="1"/>
    </xf>
    <xf numFmtId="49" fontId="0" fillId="43" borderId="0" xfId="0" applyNumberFormat="1" applyFont="1" applyFill="1" applyAlignment="1">
      <alignment horizontal="left" wrapText="1"/>
    </xf>
    <xf numFmtId="0" fontId="0" fillId="43" borderId="0" xfId="0" applyFont="1" applyFill="1" applyAlignment="1">
      <alignment horizontal="center" vertical="center" wrapText="1"/>
    </xf>
    <xf numFmtId="0" fontId="30" fillId="43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79" fillId="0" borderId="16" xfId="0" applyFont="1" applyBorder="1" applyAlignment="1">
      <alignment horizontal="right" wrapText="1"/>
    </xf>
    <xf numFmtId="0" fontId="79" fillId="0" borderId="18" xfId="0" applyFont="1" applyBorder="1" applyAlignment="1">
      <alignment horizontal="right" wrapText="1"/>
    </xf>
    <xf numFmtId="1" fontId="79" fillId="0" borderId="16" xfId="0" applyNumberFormat="1" applyFont="1" applyBorder="1" applyAlignment="1">
      <alignment horizontal="right" wrapText="1"/>
    </xf>
    <xf numFmtId="1" fontId="80" fillId="0" borderId="22" xfId="0" applyNumberFormat="1" applyFont="1" applyBorder="1" applyAlignment="1">
      <alignment horizontal="right" wrapText="1"/>
    </xf>
    <xf numFmtId="1" fontId="80" fillId="0" borderId="84" xfId="0" applyNumberFormat="1" applyFont="1" applyBorder="1" applyAlignment="1">
      <alignment wrapText="1"/>
    </xf>
    <xf numFmtId="1" fontId="80" fillId="0" borderId="85" xfId="0" applyNumberFormat="1" applyFont="1" applyBorder="1" applyAlignment="1">
      <alignment wrapText="1"/>
    </xf>
    <xf numFmtId="1" fontId="80" fillId="0" borderId="29" xfId="0" applyNumberFormat="1" applyFont="1" applyBorder="1" applyAlignment="1">
      <alignment wrapText="1"/>
    </xf>
    <xf numFmtId="1" fontId="80" fillId="0" borderId="68" xfId="0" applyNumberFormat="1" applyFont="1" applyBorder="1" applyAlignment="1">
      <alignment wrapText="1"/>
    </xf>
    <xf numFmtId="1" fontId="80" fillId="0" borderId="30" xfId="0" applyNumberFormat="1" applyFont="1" applyBorder="1" applyAlignment="1">
      <alignment wrapText="1"/>
    </xf>
    <xf numFmtId="1" fontId="80" fillId="44" borderId="68" xfId="0" applyNumberFormat="1" applyFont="1" applyFill="1" applyBorder="1" applyAlignment="1">
      <alignment wrapText="1"/>
    </xf>
    <xf numFmtId="1" fontId="80" fillId="38" borderId="68" xfId="0" applyNumberFormat="1" applyFont="1" applyFill="1" applyBorder="1" applyAlignment="1">
      <alignment wrapText="1"/>
    </xf>
    <xf numFmtId="1" fontId="80" fillId="0" borderId="68" xfId="0" applyNumberFormat="1" applyFont="1" applyFill="1" applyBorder="1" applyAlignment="1">
      <alignment wrapText="1"/>
    </xf>
    <xf numFmtId="0" fontId="31" fillId="43" borderId="0" xfId="0" applyFont="1" applyFill="1" applyAlignment="1">
      <alignment vertical="center" wrapText="1"/>
    </xf>
    <xf numFmtId="0" fontId="46" fillId="42" borderId="13" xfId="0" applyFont="1" applyFill="1" applyBorder="1" applyAlignment="1">
      <alignment horizontal="right" wrapText="1"/>
    </xf>
    <xf numFmtId="0" fontId="50" fillId="42" borderId="16" xfId="0" applyFont="1" applyFill="1" applyBorder="1" applyAlignment="1">
      <alignment wrapText="1"/>
    </xf>
    <xf numFmtId="180" fontId="46" fillId="42" borderId="38" xfId="0" applyNumberFormat="1" applyFont="1" applyFill="1" applyBorder="1" applyAlignment="1">
      <alignment horizontal="center" wrapText="1"/>
    </xf>
    <xf numFmtId="180" fontId="46" fillId="42" borderId="23" xfId="0" applyNumberFormat="1" applyFont="1" applyFill="1" applyBorder="1" applyAlignment="1">
      <alignment horizontal="center" wrapText="1"/>
    </xf>
    <xf numFmtId="180" fontId="46" fillId="42" borderId="18" xfId="0" applyNumberFormat="1" applyFont="1" applyFill="1" applyBorder="1" applyAlignment="1">
      <alignment horizontal="center" wrapText="1"/>
    </xf>
    <xf numFmtId="180" fontId="46" fillId="42" borderId="86" xfId="0" applyNumberFormat="1" applyFont="1" applyFill="1" applyBorder="1" applyAlignment="1">
      <alignment horizontal="center" wrapText="1"/>
    </xf>
    <xf numFmtId="180" fontId="46" fillId="42" borderId="23" xfId="0" applyNumberFormat="1" applyFont="1" applyFill="1" applyBorder="1" applyAlignment="1">
      <alignment wrapText="1"/>
    </xf>
    <xf numFmtId="17" fontId="46" fillId="42" borderId="11" xfId="0" applyNumberFormat="1" applyFont="1" applyFill="1" applyBorder="1" applyAlignment="1">
      <alignment horizontal="right" wrapText="1"/>
    </xf>
    <xf numFmtId="0" fontId="25" fillId="42" borderId="0" xfId="0" applyFont="1" applyFill="1" applyBorder="1" applyAlignment="1">
      <alignment/>
    </xf>
    <xf numFmtId="49" fontId="81" fillId="42" borderId="56" xfId="0" applyNumberFormat="1" applyFont="1" applyFill="1" applyBorder="1" applyAlignment="1">
      <alignment horizontal="left" vertical="top" wrapText="1"/>
    </xf>
    <xf numFmtId="0" fontId="48" fillId="0" borderId="56" xfId="0" applyFont="1" applyBorder="1" applyAlignment="1">
      <alignment vertical="top" wrapText="1"/>
    </xf>
    <xf numFmtId="0" fontId="48" fillId="0" borderId="56" xfId="0" applyFont="1" applyBorder="1" applyAlignment="1">
      <alignment wrapText="1"/>
    </xf>
    <xf numFmtId="0" fontId="82" fillId="0" borderId="56" xfId="0" applyFont="1" applyBorder="1" applyAlignment="1">
      <alignment wrapText="1"/>
    </xf>
    <xf numFmtId="0" fontId="48" fillId="0" borderId="56" xfId="0" applyFont="1" applyFill="1" applyBorder="1" applyAlignment="1">
      <alignment wrapText="1"/>
    </xf>
    <xf numFmtId="0" fontId="82" fillId="0" borderId="56" xfId="0" applyFont="1" applyFill="1" applyBorder="1" applyAlignment="1">
      <alignment wrapText="1"/>
    </xf>
    <xf numFmtId="0" fontId="48" fillId="42" borderId="56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1" fontId="80" fillId="0" borderId="20" xfId="0" applyNumberFormat="1" applyFont="1" applyBorder="1" applyAlignment="1">
      <alignment horizontal="right" wrapText="1"/>
    </xf>
    <xf numFmtId="1" fontId="80" fillId="0" borderId="21" xfId="0" applyNumberFormat="1" applyFont="1" applyBorder="1" applyAlignment="1">
      <alignment horizontal="right" wrapText="1"/>
    </xf>
    <xf numFmtId="0" fontId="61" fillId="43" borderId="0" xfId="0" applyFont="1" applyFill="1" applyAlignment="1">
      <alignment vertical="center" wrapText="1"/>
    </xf>
    <xf numFmtId="49" fontId="31" fillId="43" borderId="0" xfId="0" applyNumberFormat="1" applyFont="1" applyFill="1" applyAlignment="1">
      <alignment horizontal="left" wrapText="1"/>
    </xf>
    <xf numFmtId="49" fontId="61" fillId="43" borderId="0" xfId="0" applyNumberFormat="1" applyFont="1" applyFill="1" applyAlignment="1">
      <alignment horizontal="left" wrapText="1"/>
    </xf>
    <xf numFmtId="49" fontId="83" fillId="43" borderId="0" xfId="0" applyNumberFormat="1" applyFont="1" applyFill="1" applyAlignment="1">
      <alignment horizontal="left" vertical="center" wrapText="1"/>
    </xf>
    <xf numFmtId="1" fontId="69" fillId="42" borderId="87" xfId="0" applyNumberFormat="1" applyFont="1" applyFill="1" applyBorder="1" applyAlignment="1">
      <alignment horizontal="center" wrapText="1"/>
    </xf>
    <xf numFmtId="49" fontId="27" fillId="42" borderId="13" xfId="0" applyNumberFormat="1" applyFont="1" applyFill="1" applyBorder="1" applyAlignment="1">
      <alignment horizontal="left" vertical="top" wrapText="1"/>
    </xf>
    <xf numFmtId="0" fontId="27" fillId="42" borderId="0" xfId="0" applyFont="1" applyFill="1" applyAlignment="1" applyProtection="1">
      <alignment horizontal="center"/>
      <protection/>
    </xf>
    <xf numFmtId="0" fontId="26" fillId="42" borderId="0" xfId="0" applyFont="1" applyFill="1" applyAlignment="1" applyProtection="1">
      <alignment horizontal="center"/>
      <protection/>
    </xf>
    <xf numFmtId="0" fontId="25" fillId="42" borderId="69" xfId="0" applyFont="1" applyFill="1" applyBorder="1" applyAlignment="1" applyProtection="1">
      <alignment horizontal="center" vertical="center" textRotation="90" wrapText="1"/>
      <protection/>
    </xf>
    <xf numFmtId="0" fontId="25" fillId="42" borderId="40" xfId="0" applyFont="1" applyFill="1" applyBorder="1" applyAlignment="1" applyProtection="1">
      <alignment horizontal="center" vertical="center" textRotation="90" wrapText="1"/>
      <protection/>
    </xf>
    <xf numFmtId="0" fontId="25" fillId="42" borderId="44" xfId="0" applyFont="1" applyFill="1" applyBorder="1" applyAlignment="1" applyProtection="1">
      <alignment horizontal="center" vertical="center" textRotation="90" wrapText="1"/>
      <protection/>
    </xf>
    <xf numFmtId="0" fontId="25" fillId="42" borderId="67" xfId="0" applyFont="1" applyFill="1" applyBorder="1" applyAlignment="1" applyProtection="1">
      <alignment horizontal="center" vertical="center" textRotation="90" wrapText="1"/>
      <protection/>
    </xf>
    <xf numFmtId="0" fontId="25" fillId="42" borderId="41" xfId="0" applyFont="1" applyFill="1" applyBorder="1" applyAlignment="1" applyProtection="1">
      <alignment horizontal="center" vertical="center"/>
      <protection/>
    </xf>
    <xf numFmtId="0" fontId="25" fillId="42" borderId="42" xfId="0" applyFont="1" applyFill="1" applyBorder="1" applyAlignment="1" applyProtection="1">
      <alignment horizontal="center" vertical="center"/>
      <protection/>
    </xf>
    <xf numFmtId="0" fontId="25" fillId="42" borderId="68" xfId="0" applyFont="1" applyFill="1" applyBorder="1" applyAlignment="1" applyProtection="1">
      <alignment horizontal="center" vertical="center" textRotation="90" wrapText="1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0" fontId="25" fillId="42" borderId="43" xfId="0" applyFont="1" applyFill="1" applyBorder="1" applyAlignment="1" applyProtection="1">
      <alignment horizontal="center" vertical="center"/>
      <protection/>
    </xf>
    <xf numFmtId="0" fontId="24" fillId="42" borderId="85" xfId="0" applyFont="1" applyFill="1" applyBorder="1" applyAlignment="1" applyProtection="1">
      <alignment horizontal="center" vertical="center"/>
      <protection/>
    </xf>
    <xf numFmtId="0" fontId="24" fillId="42" borderId="88" xfId="0" applyFont="1" applyFill="1" applyBorder="1" applyAlignment="1" applyProtection="1">
      <alignment horizontal="center" vertical="center"/>
      <protection/>
    </xf>
    <xf numFmtId="0" fontId="24" fillId="42" borderId="89" xfId="0" applyFont="1" applyFill="1" applyBorder="1" applyAlignment="1" applyProtection="1">
      <alignment horizontal="center" vertical="center"/>
      <protection/>
    </xf>
    <xf numFmtId="0" fontId="24" fillId="42" borderId="68" xfId="0" applyFont="1" applyFill="1" applyBorder="1" applyAlignment="1" applyProtection="1">
      <alignment horizontal="center" vertical="center"/>
      <protection/>
    </xf>
    <xf numFmtId="0" fontId="24" fillId="42" borderId="69" xfId="0" applyFont="1" applyFill="1" applyBorder="1" applyAlignment="1" applyProtection="1">
      <alignment horizontal="center" vertical="center"/>
      <protection/>
    </xf>
    <xf numFmtId="0" fontId="0" fillId="0" borderId="90" xfId="0" applyFont="1" applyBorder="1" applyAlignment="1" applyProtection="1">
      <alignment horizontal="center" vertical="center" wrapText="1" shrinkToFit="1"/>
      <protection/>
    </xf>
    <xf numFmtId="0" fontId="0" fillId="0" borderId="66" xfId="0" applyFont="1" applyBorder="1" applyAlignment="1" applyProtection="1">
      <alignment horizontal="center" vertical="center" shrinkToFit="1"/>
      <protection/>
    </xf>
    <xf numFmtId="0" fontId="0" fillId="0" borderId="71" xfId="0" applyFont="1" applyBorder="1" applyAlignment="1" applyProtection="1">
      <alignment horizontal="center" vertical="center" shrinkToFit="1"/>
      <protection/>
    </xf>
    <xf numFmtId="0" fontId="24" fillId="42" borderId="91" xfId="0" applyFont="1" applyFill="1" applyBorder="1" applyAlignment="1" applyProtection="1">
      <alignment horizontal="center" vertical="center"/>
      <protection/>
    </xf>
    <xf numFmtId="0" fontId="46" fillId="42" borderId="18" xfId="0" applyFont="1" applyFill="1" applyBorder="1" applyAlignment="1" applyProtection="1">
      <alignment horizontal="left" vertical="top" wrapText="1"/>
      <protection/>
    </xf>
    <xf numFmtId="0" fontId="46" fillId="42" borderId="86" xfId="0" applyFont="1" applyFill="1" applyBorder="1" applyAlignment="1" applyProtection="1">
      <alignment horizontal="left" vertical="top" wrapText="1"/>
      <protection/>
    </xf>
    <xf numFmtId="1" fontId="46" fillId="42" borderId="38" xfId="0" applyNumberFormat="1" applyFont="1" applyFill="1" applyBorder="1" applyAlignment="1">
      <alignment horizontal="center" wrapText="1"/>
    </xf>
    <xf numFmtId="1" fontId="46" fillId="42" borderId="23" xfId="0" applyNumberFormat="1" applyFont="1" applyFill="1" applyBorder="1" applyAlignment="1">
      <alignment horizontal="center" wrapText="1"/>
    </xf>
    <xf numFmtId="1" fontId="46" fillId="42" borderId="19" xfId="0" applyNumberFormat="1" applyFont="1" applyFill="1" applyBorder="1" applyAlignment="1">
      <alignment horizontal="center" wrapText="1"/>
    </xf>
    <xf numFmtId="1" fontId="46" fillId="42" borderId="18" xfId="0" applyNumberFormat="1" applyFont="1" applyFill="1" applyBorder="1" applyAlignment="1">
      <alignment horizontal="center" wrapText="1"/>
    </xf>
    <xf numFmtId="1" fontId="46" fillId="42" borderId="86" xfId="0" applyNumberFormat="1" applyFont="1" applyFill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36" fillId="0" borderId="19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67" fillId="0" borderId="0" xfId="0" applyFont="1" applyBorder="1" applyAlignment="1" applyProtection="1">
      <alignment horizontal="center" vertical="center"/>
      <protection/>
    </xf>
    <xf numFmtId="49" fontId="42" fillId="42" borderId="10" xfId="0" applyNumberFormat="1" applyFont="1" applyFill="1" applyBorder="1" applyAlignment="1">
      <alignment horizontal="center" vertical="center" wrapText="1"/>
    </xf>
    <xf numFmtId="49" fontId="42" fillId="42" borderId="12" xfId="0" applyNumberFormat="1" applyFont="1" applyFill="1" applyBorder="1" applyAlignment="1">
      <alignment horizontal="center" vertical="center" wrapText="1"/>
    </xf>
    <xf numFmtId="49" fontId="42" fillId="42" borderId="33" xfId="0" applyNumberFormat="1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7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textRotation="90" wrapText="1"/>
    </xf>
    <xf numFmtId="0" fontId="42" fillId="0" borderId="73" xfId="0" applyFont="1" applyBorder="1" applyAlignment="1">
      <alignment horizontal="center" vertical="center" textRotation="90" wrapText="1"/>
    </xf>
    <xf numFmtId="0" fontId="41" fillId="0" borderId="1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8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textRotation="90" wrapText="1"/>
    </xf>
    <xf numFmtId="0" fontId="41" fillId="0" borderId="77" xfId="0" applyFont="1" applyBorder="1" applyAlignment="1">
      <alignment horizontal="center" vertical="center" textRotation="90" wrapText="1"/>
    </xf>
    <xf numFmtId="0" fontId="41" fillId="43" borderId="38" xfId="0" applyFont="1" applyFill="1" applyBorder="1" applyAlignment="1">
      <alignment horizontal="center" wrapText="1"/>
    </xf>
    <xf numFmtId="0" fontId="41" fillId="43" borderId="23" xfId="0" applyFont="1" applyFill="1" applyBorder="1" applyAlignment="1">
      <alignment horizontal="center" wrapText="1"/>
    </xf>
    <xf numFmtId="0" fontId="41" fillId="43" borderId="19" xfId="0" applyFont="1" applyFill="1" applyBorder="1" applyAlignment="1">
      <alignment horizontal="center" wrapText="1"/>
    </xf>
    <xf numFmtId="0" fontId="41" fillId="0" borderId="16" xfId="0" applyFont="1" applyBorder="1" applyAlignment="1">
      <alignment horizontal="center" vertical="center" textRotation="90" wrapText="1"/>
    </xf>
    <xf numFmtId="0" fontId="41" fillId="0" borderId="73" xfId="0" applyFont="1" applyBorder="1" applyAlignment="1">
      <alignment horizontal="center" vertical="center" textRotation="90" wrapText="1"/>
    </xf>
    <xf numFmtId="0" fontId="41" fillId="43" borderId="18" xfId="0" applyFont="1" applyFill="1" applyBorder="1" applyAlignment="1">
      <alignment horizontal="center" wrapText="1"/>
    </xf>
    <xf numFmtId="0" fontId="41" fillId="43" borderId="86" xfId="0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 vertical="center" textRotation="90" wrapText="1"/>
    </xf>
    <xf numFmtId="0" fontId="41" fillId="0" borderId="74" xfId="0" applyFont="1" applyBorder="1" applyAlignment="1">
      <alignment horizontal="center" vertical="center" textRotation="90" wrapText="1"/>
    </xf>
    <xf numFmtId="0" fontId="41" fillId="0" borderId="19" xfId="0" applyFont="1" applyBorder="1" applyAlignment="1">
      <alignment horizontal="center" vertical="center" wrapText="1"/>
    </xf>
    <xf numFmtId="0" fontId="46" fillId="42" borderId="34" xfId="0" applyFont="1" applyFill="1" applyBorder="1" applyAlignment="1" applyProtection="1">
      <alignment horizontal="left" vertical="top" wrapText="1"/>
      <protection/>
    </xf>
    <xf numFmtId="0" fontId="46" fillId="51" borderId="92" xfId="0" applyFont="1" applyFill="1" applyBorder="1" applyAlignment="1" applyProtection="1">
      <alignment horizontal="left" vertical="top" wrapText="1"/>
      <protection/>
    </xf>
    <xf numFmtId="0" fontId="42" fillId="0" borderId="17" xfId="0" applyFont="1" applyBorder="1" applyAlignment="1">
      <alignment horizontal="center" vertical="center" textRotation="90" wrapText="1"/>
    </xf>
    <xf numFmtId="0" fontId="42" fillId="0" borderId="72" xfId="0" applyFont="1" applyBorder="1" applyAlignment="1">
      <alignment horizontal="center" vertical="center" textRotation="90" wrapText="1"/>
    </xf>
    <xf numFmtId="0" fontId="41" fillId="0" borderId="17" xfId="0" applyFont="1" applyBorder="1" applyAlignment="1">
      <alignment horizontal="center" vertical="center" textRotation="90" wrapText="1"/>
    </xf>
    <xf numFmtId="0" fontId="41" fillId="0" borderId="72" xfId="0" applyFont="1" applyBorder="1" applyAlignment="1">
      <alignment horizontal="center" vertical="center" textRotation="90" wrapText="1"/>
    </xf>
    <xf numFmtId="1" fontId="46" fillId="0" borderId="38" xfId="0" applyNumberFormat="1" applyFont="1" applyBorder="1" applyAlignment="1">
      <alignment horizontal="center" wrapText="1"/>
    </xf>
    <xf numFmtId="1" fontId="46" fillId="0" borderId="23" xfId="0" applyNumberFormat="1" applyFont="1" applyBorder="1" applyAlignment="1">
      <alignment horizontal="center" wrapText="1"/>
    </xf>
    <xf numFmtId="1" fontId="46" fillId="0" borderId="18" xfId="0" applyNumberFormat="1" applyFont="1" applyBorder="1" applyAlignment="1">
      <alignment horizontal="center" wrapText="1"/>
    </xf>
    <xf numFmtId="1" fontId="46" fillId="0" borderId="86" xfId="0" applyNumberFormat="1" applyFont="1" applyBorder="1" applyAlignment="1">
      <alignment horizontal="center" wrapText="1"/>
    </xf>
    <xf numFmtId="1" fontId="46" fillId="0" borderId="18" xfId="0" applyNumberFormat="1" applyFont="1" applyFill="1" applyBorder="1" applyAlignment="1">
      <alignment horizontal="center" wrapText="1"/>
    </xf>
    <xf numFmtId="1" fontId="46" fillId="0" borderId="23" xfId="0" applyNumberFormat="1" applyFont="1" applyFill="1" applyBorder="1" applyAlignment="1">
      <alignment horizontal="center" wrapText="1"/>
    </xf>
    <xf numFmtId="1" fontId="46" fillId="0" borderId="86" xfId="0" applyNumberFormat="1" applyFont="1" applyFill="1" applyBorder="1" applyAlignment="1">
      <alignment horizontal="center" wrapText="1"/>
    </xf>
    <xf numFmtId="0" fontId="46" fillId="15" borderId="18" xfId="0" applyFont="1" applyFill="1" applyBorder="1" applyAlignment="1" applyProtection="1">
      <alignment horizontal="left" vertical="top" wrapText="1"/>
      <protection/>
    </xf>
    <xf numFmtId="0" fontId="46" fillId="15" borderId="86" xfId="0" applyFont="1" applyFill="1" applyBorder="1" applyAlignment="1" applyProtection="1">
      <alignment horizontal="left" vertical="top" wrapText="1"/>
      <protection/>
    </xf>
    <xf numFmtId="180" fontId="46" fillId="15" borderId="38" xfId="0" applyNumberFormat="1" applyFont="1" applyFill="1" applyBorder="1" applyAlignment="1">
      <alignment horizontal="center" wrapText="1"/>
    </xf>
    <xf numFmtId="180" fontId="46" fillId="15" borderId="23" xfId="0" applyNumberFormat="1" applyFont="1" applyFill="1" applyBorder="1" applyAlignment="1">
      <alignment horizontal="center" wrapText="1"/>
    </xf>
    <xf numFmtId="180" fontId="46" fillId="15" borderId="18" xfId="0" applyNumberFormat="1" applyFont="1" applyFill="1" applyBorder="1" applyAlignment="1">
      <alignment horizontal="center" wrapText="1"/>
    </xf>
    <xf numFmtId="180" fontId="46" fillId="15" borderId="86" xfId="0" applyNumberFormat="1" applyFont="1" applyFill="1" applyBorder="1" applyAlignment="1">
      <alignment horizontal="center" wrapText="1"/>
    </xf>
    <xf numFmtId="0" fontId="46" fillId="51" borderId="26" xfId="0" applyFont="1" applyFill="1" applyBorder="1" applyAlignment="1" applyProtection="1">
      <alignment horizontal="left" vertical="top" wrapText="1"/>
      <protection/>
    </xf>
    <xf numFmtId="0" fontId="46" fillId="51" borderId="93" xfId="0" applyFont="1" applyFill="1" applyBorder="1" applyAlignment="1" applyProtection="1">
      <alignment horizontal="left" vertical="top" wrapText="1"/>
      <protection/>
    </xf>
    <xf numFmtId="0" fontId="46" fillId="0" borderId="94" xfId="0" applyFont="1" applyFill="1" applyBorder="1" applyAlignment="1">
      <alignment horizontal="center" wrapText="1"/>
    </xf>
    <xf numFmtId="0" fontId="46" fillId="0" borderId="56" xfId="0" applyFont="1" applyFill="1" applyBorder="1" applyAlignment="1">
      <alignment horizontal="center" wrapText="1"/>
    </xf>
    <xf numFmtId="0" fontId="46" fillId="0" borderId="25" xfId="0" applyFont="1" applyFill="1" applyBorder="1" applyAlignment="1">
      <alignment horizontal="center" wrapText="1"/>
    </xf>
    <xf numFmtId="0" fontId="46" fillId="0" borderId="26" xfId="0" applyFont="1" applyFill="1" applyBorder="1" applyAlignment="1">
      <alignment horizontal="center" wrapText="1"/>
    </xf>
    <xf numFmtId="0" fontId="46" fillId="0" borderId="93" xfId="0" applyFont="1" applyFill="1" applyBorder="1" applyAlignment="1">
      <alignment horizontal="center" wrapText="1"/>
    </xf>
    <xf numFmtId="0" fontId="46" fillId="0" borderId="38" xfId="0" applyFont="1" applyFill="1" applyBorder="1" applyAlignment="1">
      <alignment horizontal="center" wrapText="1"/>
    </xf>
    <xf numFmtId="0" fontId="46" fillId="0" borderId="23" xfId="0" applyFont="1" applyFill="1" applyBorder="1" applyAlignment="1">
      <alignment horizontal="center" wrapText="1"/>
    </xf>
    <xf numFmtId="0" fontId="46" fillId="0" borderId="19" xfId="0" applyFont="1" applyFill="1" applyBorder="1" applyAlignment="1">
      <alignment horizontal="center" wrapText="1"/>
    </xf>
    <xf numFmtId="0" fontId="46" fillId="42" borderId="38" xfId="0" applyFont="1" applyFill="1" applyBorder="1" applyAlignment="1">
      <alignment horizontal="center" wrapText="1"/>
    </xf>
    <xf numFmtId="0" fontId="46" fillId="42" borderId="23" xfId="0" applyFont="1" applyFill="1" applyBorder="1" applyAlignment="1">
      <alignment horizontal="center" wrapText="1"/>
    </xf>
    <xf numFmtId="0" fontId="46" fillId="42" borderId="19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 wrapText="1"/>
    </xf>
    <xf numFmtId="0" fontId="46" fillId="0" borderId="86" xfId="0" applyFont="1" applyFill="1" applyBorder="1" applyAlignment="1">
      <alignment horizontal="center" wrapText="1"/>
    </xf>
    <xf numFmtId="0" fontId="42" fillId="42" borderId="37" xfId="0" applyFont="1" applyFill="1" applyBorder="1" applyAlignment="1">
      <alignment horizontal="center" vertical="center" textRotation="90" wrapText="1"/>
    </xf>
    <xf numFmtId="0" fontId="42" fillId="42" borderId="83" xfId="0" applyFont="1" applyFill="1" applyBorder="1" applyAlignment="1">
      <alignment horizontal="center" vertical="center" textRotation="90" wrapText="1"/>
    </xf>
    <xf numFmtId="0" fontId="42" fillId="0" borderId="38" xfId="0" applyFont="1" applyBorder="1" applyAlignment="1">
      <alignment horizontal="center" vertical="center" textRotation="90" wrapText="1"/>
    </xf>
    <xf numFmtId="0" fontId="42" fillId="0" borderId="95" xfId="0" applyFont="1" applyBorder="1" applyAlignment="1">
      <alignment horizontal="center" vertical="center" textRotation="90" wrapText="1"/>
    </xf>
    <xf numFmtId="0" fontId="41" fillId="42" borderId="11" xfId="0" applyFont="1" applyFill="1" applyBorder="1" applyAlignment="1">
      <alignment horizontal="center" vertical="center" wrapText="1"/>
    </xf>
    <xf numFmtId="0" fontId="41" fillId="42" borderId="18" xfId="0" applyFont="1" applyFill="1" applyBorder="1" applyAlignment="1">
      <alignment horizontal="center" vertical="center" wrapText="1"/>
    </xf>
    <xf numFmtId="0" fontId="46" fillId="42" borderId="26" xfId="0" applyFont="1" applyFill="1" applyBorder="1" applyAlignment="1">
      <alignment horizontal="center" wrapText="1"/>
    </xf>
    <xf numFmtId="0" fontId="46" fillId="42" borderId="56" xfId="0" applyFont="1" applyFill="1" applyBorder="1" applyAlignment="1">
      <alignment horizontal="center" wrapText="1"/>
    </xf>
    <xf numFmtId="0" fontId="46" fillId="42" borderId="93" xfId="0" applyFont="1" applyFill="1" applyBorder="1" applyAlignment="1">
      <alignment horizontal="center" wrapText="1"/>
    </xf>
    <xf numFmtId="0" fontId="46" fillId="42" borderId="94" xfId="0" applyFont="1" applyFill="1" applyBorder="1" applyAlignment="1">
      <alignment horizontal="center" wrapText="1"/>
    </xf>
    <xf numFmtId="0" fontId="46" fillId="42" borderId="25" xfId="0" applyFont="1" applyFill="1" applyBorder="1" applyAlignment="1">
      <alignment horizontal="center" wrapText="1"/>
    </xf>
    <xf numFmtId="0" fontId="46" fillId="42" borderId="18" xfId="0" applyFont="1" applyFill="1" applyBorder="1" applyAlignment="1">
      <alignment horizontal="center" wrapText="1"/>
    </xf>
    <xf numFmtId="0" fontId="46" fillId="42" borderId="86" xfId="0" applyFont="1" applyFill="1" applyBorder="1" applyAlignment="1">
      <alignment horizontal="center" wrapText="1"/>
    </xf>
    <xf numFmtId="180" fontId="46" fillId="43" borderId="18" xfId="0" applyNumberFormat="1" applyFont="1" applyFill="1" applyBorder="1" applyAlignment="1">
      <alignment horizontal="center" wrapText="1"/>
    </xf>
    <xf numFmtId="180" fontId="46" fillId="43" borderId="23" xfId="0" applyNumberFormat="1" applyFont="1" applyFill="1" applyBorder="1" applyAlignment="1">
      <alignment horizontal="center" wrapText="1"/>
    </xf>
    <xf numFmtId="180" fontId="46" fillId="43" borderId="86" xfId="0" applyNumberFormat="1" applyFont="1" applyFill="1" applyBorder="1" applyAlignment="1">
      <alignment horizontal="center" wrapText="1"/>
    </xf>
    <xf numFmtId="0" fontId="97" fillId="0" borderId="18" xfId="0" applyFont="1" applyFill="1" applyBorder="1" applyAlignment="1">
      <alignment horizontal="center" wrapText="1"/>
    </xf>
    <xf numFmtId="0" fontId="97" fillId="0" borderId="23" xfId="0" applyFont="1" applyFill="1" applyBorder="1" applyAlignment="1">
      <alignment horizontal="center" wrapText="1"/>
    </xf>
    <xf numFmtId="0" fontId="97" fillId="0" borderId="86" xfId="0" applyFont="1" applyFill="1" applyBorder="1" applyAlignment="1">
      <alignment horizontal="center" wrapText="1"/>
    </xf>
    <xf numFmtId="180" fontId="50" fillId="43" borderId="11" xfId="0" applyNumberFormat="1" applyFont="1" applyFill="1" applyBorder="1" applyAlignment="1">
      <alignment horizontal="center" wrapText="1"/>
    </xf>
    <xf numFmtId="180" fontId="50" fillId="45" borderId="11" xfId="0" applyNumberFormat="1" applyFont="1" applyFill="1" applyBorder="1" applyAlignment="1">
      <alignment horizontal="center" wrapText="1"/>
    </xf>
    <xf numFmtId="0" fontId="25" fillId="42" borderId="18" xfId="83" applyFont="1" applyFill="1" applyBorder="1" applyAlignment="1">
      <alignment horizontal="left" vertical="top" wrapText="1"/>
      <protection/>
    </xf>
    <xf numFmtId="0" fontId="25" fillId="42" borderId="19" xfId="83" applyFont="1" applyFill="1" applyBorder="1" applyAlignment="1">
      <alignment horizontal="left" vertical="top" wrapText="1"/>
      <protection/>
    </xf>
    <xf numFmtId="0" fontId="25" fillId="42" borderId="18" xfId="0" applyFont="1" applyFill="1" applyBorder="1" applyAlignment="1">
      <alignment horizontal="left" vertical="top" wrapText="1"/>
    </xf>
    <xf numFmtId="0" fontId="25" fillId="42" borderId="19" xfId="0" applyFont="1" applyFill="1" applyBorder="1" applyAlignment="1">
      <alignment horizontal="left" vertical="top" wrapText="1"/>
    </xf>
    <xf numFmtId="0" fontId="25" fillId="0" borderId="18" xfId="83" applyFont="1" applyFill="1" applyBorder="1" applyAlignment="1">
      <alignment vertical="top" wrapText="1"/>
      <protection/>
    </xf>
    <xf numFmtId="0" fontId="25" fillId="0" borderId="19" xfId="83" applyFont="1" applyFill="1" applyBorder="1" applyAlignment="1">
      <alignment vertical="top" wrapText="1"/>
      <protection/>
    </xf>
    <xf numFmtId="0" fontId="0" fillId="43" borderId="12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5" fillId="42" borderId="18" xfId="0" applyFont="1" applyFill="1" applyBorder="1" applyAlignment="1">
      <alignment horizontal="center" vertical="center"/>
    </xf>
    <xf numFmtId="0" fontId="25" fillId="42" borderId="19" xfId="0" applyFont="1" applyFill="1" applyBorder="1" applyAlignment="1">
      <alignment horizontal="center" vertical="center"/>
    </xf>
    <xf numFmtId="0" fontId="0" fillId="0" borderId="0" xfId="83" applyFont="1" applyFill="1" applyBorder="1" applyAlignment="1">
      <alignment horizontal="left" vertical="top" wrapText="1"/>
      <protection/>
    </xf>
    <xf numFmtId="0" fontId="30" fillId="0" borderId="0" xfId="83" applyFont="1" applyFill="1" applyBorder="1" applyAlignment="1">
      <alignment horizontal="center"/>
      <protection/>
    </xf>
    <xf numFmtId="0" fontId="0" fillId="0" borderId="0" xfId="83" applyFont="1" applyFill="1" applyBorder="1" applyAlignment="1">
      <alignment wrapText="1"/>
      <protection/>
    </xf>
    <xf numFmtId="0" fontId="30" fillId="0" borderId="0" xfId="83" applyFont="1" applyBorder="1" applyAlignment="1">
      <alignment horizontal="center"/>
      <protection/>
    </xf>
    <xf numFmtId="0" fontId="0" fillId="42" borderId="0" xfId="83" applyFont="1" applyFill="1" applyBorder="1" applyAlignment="1">
      <alignment horizontal="left" vertical="top" wrapText="1"/>
      <protection/>
    </xf>
    <xf numFmtId="0" fontId="0" fillId="0" borderId="0" xfId="83" applyFont="1" applyFill="1" applyBorder="1" applyAlignment="1">
      <alignment horizontal="left" wrapText="1"/>
      <protection/>
    </xf>
    <xf numFmtId="0" fontId="0" fillId="0" borderId="0" xfId="83" applyFont="1" applyFill="1" applyBorder="1" applyAlignment="1">
      <alignment vertical="top" wrapText="1"/>
      <protection/>
    </xf>
    <xf numFmtId="0" fontId="25" fillId="0" borderId="18" xfId="83" applyFont="1" applyFill="1" applyBorder="1" applyAlignment="1">
      <alignment horizontal="left" vertical="top" wrapText="1"/>
      <protection/>
    </xf>
    <xf numFmtId="0" fontId="25" fillId="0" borderId="19" xfId="83" applyFont="1" applyFill="1" applyBorder="1" applyAlignment="1">
      <alignment horizontal="left" vertical="top" wrapText="1"/>
      <protection/>
    </xf>
    <xf numFmtId="0" fontId="101" fillId="42" borderId="18" xfId="83" applyFont="1" applyFill="1" applyBorder="1" applyAlignment="1">
      <alignment horizontal="left" vertical="top" wrapText="1"/>
      <protection/>
    </xf>
    <xf numFmtId="0" fontId="101" fillId="42" borderId="19" xfId="83" applyFont="1" applyFill="1" applyBorder="1" applyAlignment="1">
      <alignment horizontal="left" vertical="top" wrapText="1"/>
      <protection/>
    </xf>
    <xf numFmtId="0" fontId="0" fillId="42" borderId="18" xfId="0" applyFont="1" applyFill="1" applyBorder="1" applyAlignment="1">
      <alignment horizontal="left" vertical="top" wrapText="1"/>
    </xf>
    <xf numFmtId="0" fontId="0" fillId="42" borderId="19" xfId="0" applyFill="1" applyBorder="1" applyAlignment="1">
      <alignment horizontal="left" vertical="top" wrapText="1"/>
    </xf>
    <xf numFmtId="0" fontId="0" fillId="0" borderId="0" xfId="83" applyFont="1" applyFill="1" applyBorder="1" applyAlignment="1">
      <alignment horizontal="left"/>
      <protection/>
    </xf>
    <xf numFmtId="0" fontId="0" fillId="0" borderId="0" xfId="83" applyFont="1" applyBorder="1" applyAlignment="1">
      <alignment horizontal="center"/>
      <protection/>
    </xf>
    <xf numFmtId="0" fontId="25" fillId="42" borderId="11" xfId="0" applyFont="1" applyFill="1" applyBorder="1" applyAlignment="1">
      <alignment horizontal="left" vertical="top" wrapText="1"/>
    </xf>
    <xf numFmtId="0" fontId="25" fillId="0" borderId="11" xfId="83" applyFont="1" applyFill="1" applyBorder="1" applyAlignment="1">
      <alignment horizontal="left" vertical="top" wrapText="1"/>
      <protection/>
    </xf>
    <xf numFmtId="0" fontId="25" fillId="0" borderId="11" xfId="83" applyFont="1" applyFill="1" applyBorder="1" applyAlignment="1">
      <alignment horizontal="left" vertical="top"/>
      <protection/>
    </xf>
    <xf numFmtId="0" fontId="25" fillId="0" borderId="26" xfId="83" applyFont="1" applyFill="1" applyBorder="1" applyAlignment="1">
      <alignment horizontal="left" vertical="top" wrapText="1"/>
      <protection/>
    </xf>
    <xf numFmtId="0" fontId="25" fillId="0" borderId="25" xfId="83" applyFont="1" applyFill="1" applyBorder="1" applyAlignment="1">
      <alignment horizontal="left" vertical="top" wrapText="1"/>
      <protection/>
    </xf>
    <xf numFmtId="0" fontId="25" fillId="42" borderId="26" xfId="83" applyFont="1" applyFill="1" applyBorder="1" applyAlignment="1">
      <alignment horizontal="left" vertical="top" wrapText="1"/>
      <protection/>
    </xf>
    <xf numFmtId="0" fontId="25" fillId="42" borderId="25" xfId="83" applyFont="1" applyFill="1" applyBorder="1" applyAlignment="1">
      <alignment horizontal="left" vertical="top" wrapText="1"/>
      <protection/>
    </xf>
    <xf numFmtId="0" fontId="25" fillId="0" borderId="11" xfId="83" applyFont="1" applyFill="1" applyBorder="1" applyAlignment="1">
      <alignment vertical="top" wrapText="1"/>
      <protection/>
    </xf>
    <xf numFmtId="0" fontId="29" fillId="0" borderId="35" xfId="0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9" fillId="0" borderId="34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left" vertical="top" wrapText="1"/>
      <protection/>
    </xf>
    <xf numFmtId="0" fontId="25" fillId="0" borderId="23" xfId="0" applyFont="1" applyFill="1" applyBorder="1" applyAlignment="1" applyProtection="1">
      <alignment horizontal="left" vertical="top" wrapText="1"/>
      <protection/>
    </xf>
    <xf numFmtId="0" fontId="25" fillId="0" borderId="19" xfId="0" applyFont="1" applyFill="1" applyBorder="1" applyAlignment="1" applyProtection="1">
      <alignment horizontal="left" vertical="top" wrapText="1"/>
      <protection/>
    </xf>
    <xf numFmtId="0" fontId="25" fillId="0" borderId="11" xfId="0" applyFont="1" applyBorder="1" applyAlignment="1">
      <alignment horizontal="center" vertical="center" wrapText="1"/>
    </xf>
    <xf numFmtId="14" fontId="26" fillId="0" borderId="0" xfId="0" applyNumberFormat="1" applyFont="1" applyAlignment="1" applyProtection="1">
      <alignment horizontal="left"/>
      <protection/>
    </xf>
  </cellXfs>
  <cellStyles count="80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dxfs count="3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I25"/>
  <sheetViews>
    <sheetView showGridLines="0" tabSelected="1" zoomScale="85" zoomScaleNormal="85" zoomScalePageLayoutView="0" workbookViewId="0" topLeftCell="A1">
      <selection activeCell="A8" sqref="A8"/>
    </sheetView>
  </sheetViews>
  <sheetFormatPr defaultColWidth="11.28125" defaultRowHeight="12.75"/>
  <cols>
    <col min="1" max="1" width="4.140625" style="3" customWidth="1"/>
    <col min="2" max="53" width="3.140625" style="3" customWidth="1"/>
    <col min="54" max="55" width="6.28125" style="3" customWidth="1"/>
    <col min="56" max="56" width="3.8515625" style="3" customWidth="1"/>
    <col min="57" max="57" width="6.7109375" style="3" customWidth="1"/>
    <col min="58" max="58" width="5.7109375" style="3" customWidth="1"/>
    <col min="59" max="59" width="5.00390625" style="3" customWidth="1"/>
    <col min="60" max="60" width="5.28125" style="3" customWidth="1"/>
    <col min="61" max="16384" width="11.28125" style="3" customWidth="1"/>
  </cols>
  <sheetData>
    <row r="1" spans="1:60" ht="16.5">
      <c r="A1" s="25" t="s">
        <v>730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  <c r="O1" s="227"/>
      <c r="P1" s="227"/>
      <c r="Q1" s="227"/>
      <c r="R1" s="227"/>
      <c r="S1" s="227"/>
      <c r="T1" s="227"/>
      <c r="U1" s="835" t="s">
        <v>20</v>
      </c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5"/>
      <c r="AH1" s="835"/>
      <c r="AI1" s="835"/>
      <c r="AJ1" s="835"/>
      <c r="AK1" s="835"/>
      <c r="AL1" s="835"/>
      <c r="AM1" s="835"/>
      <c r="AN1" s="835"/>
      <c r="AO1" s="835"/>
      <c r="AP1" s="835"/>
      <c r="AQ1" s="835"/>
      <c r="AR1" s="835"/>
      <c r="AS1" s="835"/>
      <c r="AT1" s="835"/>
      <c r="AU1" s="227"/>
      <c r="AV1" s="227"/>
      <c r="AW1" s="227"/>
      <c r="AX1" s="227"/>
      <c r="AY1" s="227"/>
      <c r="AZ1" s="229"/>
      <c r="BA1" s="229"/>
      <c r="BB1" s="227"/>
      <c r="BC1" s="228"/>
      <c r="BD1" s="228"/>
      <c r="BE1" s="228"/>
      <c r="BF1" s="228"/>
      <c r="BG1" s="228"/>
      <c r="BH1" s="227"/>
    </row>
    <row r="2" spans="1:60" ht="16.5">
      <c r="A2" s="27" t="s">
        <v>731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30"/>
      <c r="O2" s="230"/>
      <c r="P2" s="230"/>
      <c r="Q2" s="230"/>
      <c r="R2" s="230"/>
      <c r="S2" s="230"/>
      <c r="T2" s="230"/>
      <c r="U2" s="231"/>
      <c r="V2" s="227"/>
      <c r="W2" s="227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27"/>
      <c r="AS2" s="227"/>
      <c r="AT2" s="227"/>
      <c r="AU2" s="227"/>
      <c r="AV2" s="227"/>
      <c r="AW2" s="227"/>
      <c r="AX2" s="233"/>
      <c r="AY2" s="227"/>
      <c r="AZ2" s="229"/>
      <c r="BA2" s="229"/>
      <c r="BB2" s="227"/>
      <c r="BC2" s="230"/>
      <c r="BD2" s="230"/>
      <c r="BE2" s="234"/>
      <c r="BF2" s="234"/>
      <c r="BG2" s="234"/>
      <c r="BH2" s="227"/>
    </row>
    <row r="3" spans="1:60" ht="15.75" customHeight="1">
      <c r="A3" s="27" t="s">
        <v>19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30"/>
      <c r="O3" s="230"/>
      <c r="P3" s="230"/>
      <c r="Q3" s="230"/>
      <c r="R3" s="230"/>
      <c r="S3" s="230"/>
      <c r="T3" s="230"/>
      <c r="U3" s="836" t="s">
        <v>21</v>
      </c>
      <c r="V3" s="836"/>
      <c r="W3" s="836"/>
      <c r="X3" s="836" t="s">
        <v>2</v>
      </c>
      <c r="Y3" s="836"/>
      <c r="Z3" s="836"/>
      <c r="AA3" s="836"/>
      <c r="AB3" s="836"/>
      <c r="AC3" s="836"/>
      <c r="AD3" s="836"/>
      <c r="AE3" s="836"/>
      <c r="AF3" s="836"/>
      <c r="AG3" s="836"/>
      <c r="AH3" s="836"/>
      <c r="AI3" s="836"/>
      <c r="AJ3" s="836"/>
      <c r="AK3" s="836"/>
      <c r="AL3" s="836"/>
      <c r="AM3" s="836"/>
      <c r="AN3" s="836"/>
      <c r="AO3" s="836"/>
      <c r="AP3" s="836"/>
      <c r="AQ3" s="836"/>
      <c r="AR3" s="836"/>
      <c r="AS3" s="836"/>
      <c r="AT3" s="836"/>
      <c r="AU3" s="227"/>
      <c r="AV3" s="227"/>
      <c r="AW3" s="227"/>
      <c r="AX3" s="233"/>
      <c r="AY3" s="227"/>
      <c r="AZ3" s="229"/>
      <c r="BA3" s="227" t="s">
        <v>729</v>
      </c>
      <c r="BB3" s="227"/>
      <c r="BC3" s="230"/>
      <c r="BD3" s="230"/>
      <c r="BE3" s="234"/>
      <c r="BF3" s="234"/>
      <c r="BG3" s="234"/>
      <c r="BH3" s="227"/>
    </row>
    <row r="4" spans="1:60" ht="17.25" customHeight="1">
      <c r="A4" s="27" t="s">
        <v>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31"/>
      <c r="O4" s="227"/>
      <c r="P4" s="227"/>
      <c r="Q4" s="227"/>
      <c r="R4" s="227"/>
      <c r="S4" s="227"/>
      <c r="T4" s="227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7"/>
      <c r="AV4" s="227"/>
      <c r="AW4" s="227"/>
      <c r="AX4" s="233"/>
      <c r="AY4" s="227"/>
      <c r="AZ4" s="229"/>
      <c r="BA4" s="227" t="s">
        <v>109</v>
      </c>
      <c r="BB4" s="227"/>
      <c r="BC4" s="227"/>
      <c r="BD4" s="227"/>
      <c r="BE4" s="227"/>
      <c r="BF4" s="231"/>
      <c r="BG4" s="227"/>
      <c r="BH4" s="227"/>
    </row>
    <row r="5" spans="1:60" ht="17.25" customHeight="1">
      <c r="A5" s="27" t="s">
        <v>732</v>
      </c>
      <c r="B5" s="227"/>
      <c r="C5" s="227"/>
      <c r="D5" s="227"/>
      <c r="E5" s="227"/>
      <c r="F5" s="227"/>
      <c r="G5" s="231"/>
      <c r="H5" s="227"/>
      <c r="I5" s="227"/>
      <c r="J5" s="227"/>
      <c r="K5" s="227"/>
      <c r="L5" s="227"/>
      <c r="M5" s="227"/>
      <c r="N5" s="231"/>
      <c r="O5" s="227"/>
      <c r="P5" s="227"/>
      <c r="Q5" s="227"/>
      <c r="R5" s="227"/>
      <c r="S5" s="227"/>
      <c r="T5" s="227"/>
      <c r="U5" s="227"/>
      <c r="V5" s="227"/>
      <c r="W5" s="227"/>
      <c r="X5" s="235" t="s">
        <v>275</v>
      </c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27"/>
      <c r="AS5" s="227"/>
      <c r="AT5" s="227"/>
      <c r="AU5" s="227"/>
      <c r="AV5" s="227"/>
      <c r="AW5" s="227"/>
      <c r="AX5" s="233"/>
      <c r="AY5" s="227"/>
      <c r="AZ5" s="227"/>
      <c r="BA5" s="227" t="s">
        <v>0</v>
      </c>
      <c r="BB5" s="227"/>
      <c r="BC5" s="227"/>
      <c r="BD5" s="227"/>
      <c r="BE5" s="231"/>
      <c r="BF5" s="231"/>
      <c r="BG5" s="227"/>
      <c r="BH5" s="227"/>
    </row>
    <row r="6" spans="1:60" ht="16.5">
      <c r="A6" s="1001">
        <v>44307</v>
      </c>
      <c r="B6" s="1001"/>
      <c r="C6" s="1001"/>
      <c r="D6" s="1001"/>
      <c r="E6" s="1001"/>
      <c r="F6" s="1001"/>
      <c r="G6" s="1001"/>
      <c r="H6" s="1001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835"/>
      <c r="Z6" s="835"/>
      <c r="AA6" s="835"/>
      <c r="AB6" s="835"/>
      <c r="AC6" s="835"/>
      <c r="AD6" s="835"/>
      <c r="AE6" s="835"/>
      <c r="AF6" s="835"/>
      <c r="AG6" s="835"/>
      <c r="AH6" s="835"/>
      <c r="AI6" s="835"/>
      <c r="AJ6" s="835"/>
      <c r="AK6" s="835"/>
      <c r="AL6" s="835"/>
      <c r="AM6" s="835"/>
      <c r="AN6" s="835"/>
      <c r="AO6" s="835"/>
      <c r="AP6" s="835"/>
      <c r="AQ6" s="235"/>
      <c r="AR6" s="227"/>
      <c r="AS6" s="227"/>
      <c r="AT6" s="227"/>
      <c r="AU6" s="227"/>
      <c r="AV6" s="227"/>
      <c r="AW6" s="227"/>
      <c r="AX6" s="236"/>
      <c r="AY6" s="227"/>
      <c r="AZ6" s="227"/>
      <c r="BA6" s="227"/>
      <c r="BB6" s="227"/>
      <c r="BC6" s="227"/>
      <c r="BD6" s="227"/>
      <c r="BE6" s="227"/>
      <c r="BF6" s="227"/>
      <c r="BG6" s="227"/>
      <c r="BH6" s="227"/>
    </row>
    <row r="7" spans="1:61" ht="16.5">
      <c r="A7" s="26" t="s">
        <v>733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32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"/>
    </row>
    <row r="8" spans="1:60" ht="7.5" customHeight="1">
      <c r="A8" s="1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8"/>
      <c r="W8" s="237"/>
      <c r="X8" s="238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8"/>
      <c r="AM8" s="238"/>
      <c r="AN8" s="238"/>
      <c r="AO8" s="237"/>
      <c r="AP8" s="238"/>
      <c r="AQ8" s="238"/>
      <c r="AR8" s="238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</row>
    <row r="9" spans="1:60" ht="16.5">
      <c r="A9" s="608" t="s">
        <v>113</v>
      </c>
      <c r="B9" s="237"/>
      <c r="C9" s="240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8"/>
      <c r="W9" s="239"/>
      <c r="X9" s="237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8"/>
      <c r="AM9" s="238"/>
      <c r="AN9" s="238"/>
      <c r="AO9" s="237"/>
      <c r="AP9" s="238"/>
      <c r="AQ9" s="238"/>
      <c r="AR9" s="238"/>
      <c r="AS9" s="237"/>
      <c r="AT9" s="237"/>
      <c r="AU9" s="237"/>
      <c r="AV9" s="237"/>
      <c r="AW9" s="237"/>
      <c r="AX9" s="609" t="s">
        <v>3</v>
      </c>
      <c r="BC9" s="237"/>
      <c r="BD9" s="237"/>
      <c r="BE9" s="237"/>
      <c r="BF9" s="237"/>
      <c r="BG9" s="237"/>
      <c r="BH9" s="237"/>
    </row>
    <row r="10" spans="1:60" ht="15" customHeight="1" thickBot="1">
      <c r="A10" s="1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41"/>
      <c r="W10" s="237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7"/>
      <c r="AP10" s="238"/>
      <c r="AQ10" s="238"/>
      <c r="AR10" s="238"/>
      <c r="AS10" s="237"/>
      <c r="AT10" s="237"/>
      <c r="AU10" s="237"/>
      <c r="AV10" s="237"/>
      <c r="AW10" s="237"/>
      <c r="AX10" s="237"/>
      <c r="AY10" s="237"/>
      <c r="AZ10" s="237"/>
      <c r="BA10" s="237"/>
      <c r="BB10" s="610" t="s">
        <v>4</v>
      </c>
      <c r="BC10" s="242"/>
      <c r="BD10" s="242"/>
      <c r="BE10" s="242"/>
      <c r="BF10" s="242"/>
      <c r="BG10" s="242"/>
      <c r="BH10" s="242"/>
    </row>
    <row r="11" spans="1:60" ht="24.75" customHeight="1" thickTop="1">
      <c r="A11" s="851" t="s">
        <v>37</v>
      </c>
      <c r="B11" s="854" t="s">
        <v>30</v>
      </c>
      <c r="C11" s="847"/>
      <c r="D11" s="847"/>
      <c r="E11" s="848"/>
      <c r="F11" s="461" t="s">
        <v>28</v>
      </c>
      <c r="G11" s="846" t="s">
        <v>29</v>
      </c>
      <c r="H11" s="847"/>
      <c r="I11" s="848"/>
      <c r="J11" s="461" t="s">
        <v>28</v>
      </c>
      <c r="K11" s="846" t="s">
        <v>31</v>
      </c>
      <c r="L11" s="847"/>
      <c r="M11" s="847"/>
      <c r="N11" s="848"/>
      <c r="O11" s="846" t="s">
        <v>5</v>
      </c>
      <c r="P11" s="847"/>
      <c r="Q11" s="847"/>
      <c r="R11" s="848"/>
      <c r="S11" s="461"/>
      <c r="T11" s="846" t="s">
        <v>6</v>
      </c>
      <c r="U11" s="847"/>
      <c r="V11" s="847"/>
      <c r="W11" s="461"/>
      <c r="X11" s="846" t="s">
        <v>7</v>
      </c>
      <c r="Y11" s="847"/>
      <c r="Z11" s="848"/>
      <c r="AA11" s="461"/>
      <c r="AB11" s="846" t="s">
        <v>32</v>
      </c>
      <c r="AC11" s="847"/>
      <c r="AD11" s="847"/>
      <c r="AE11" s="848"/>
      <c r="AF11" s="461"/>
      <c r="AG11" s="846" t="s">
        <v>33</v>
      </c>
      <c r="AH11" s="847"/>
      <c r="AI11" s="848"/>
      <c r="AJ11" s="461"/>
      <c r="AK11" s="846" t="s">
        <v>34</v>
      </c>
      <c r="AL11" s="847"/>
      <c r="AM11" s="847"/>
      <c r="AN11" s="848"/>
      <c r="AO11" s="846" t="s">
        <v>35</v>
      </c>
      <c r="AP11" s="847"/>
      <c r="AQ11" s="847"/>
      <c r="AR11" s="848"/>
      <c r="AS11" s="461"/>
      <c r="AT11" s="846" t="s">
        <v>36</v>
      </c>
      <c r="AU11" s="847"/>
      <c r="AV11" s="848"/>
      <c r="AW11" s="461"/>
      <c r="AX11" s="849" t="s">
        <v>8</v>
      </c>
      <c r="AY11" s="849"/>
      <c r="AZ11" s="849"/>
      <c r="BA11" s="850"/>
      <c r="BB11" s="840" t="s">
        <v>9</v>
      </c>
      <c r="BC11" s="843" t="s">
        <v>38</v>
      </c>
      <c r="BD11" s="843" t="s">
        <v>104</v>
      </c>
      <c r="BE11" s="843" t="s">
        <v>39</v>
      </c>
      <c r="BF11" s="843" t="s">
        <v>40</v>
      </c>
      <c r="BG11" s="843" t="s">
        <v>10</v>
      </c>
      <c r="BH11" s="837" t="s">
        <v>41</v>
      </c>
    </row>
    <row r="12" spans="1:60" ht="39.75" customHeight="1">
      <c r="A12" s="852"/>
      <c r="B12" s="462">
        <v>1</v>
      </c>
      <c r="C12" s="463">
        <v>8</v>
      </c>
      <c r="D12" s="463">
        <v>15</v>
      </c>
      <c r="E12" s="463">
        <v>22</v>
      </c>
      <c r="F12" s="464" t="s">
        <v>317</v>
      </c>
      <c r="G12" s="463">
        <v>6</v>
      </c>
      <c r="H12" s="463">
        <v>13</v>
      </c>
      <c r="I12" s="463">
        <v>20</v>
      </c>
      <c r="J12" s="464" t="s">
        <v>318</v>
      </c>
      <c r="K12" s="465">
        <v>3</v>
      </c>
      <c r="L12" s="465">
        <v>10</v>
      </c>
      <c r="M12" s="465">
        <v>17</v>
      </c>
      <c r="N12" s="465">
        <v>24</v>
      </c>
      <c r="O12" s="465">
        <v>1</v>
      </c>
      <c r="P12" s="465">
        <v>8</v>
      </c>
      <c r="Q12" s="465">
        <v>15</v>
      </c>
      <c r="R12" s="465">
        <v>22</v>
      </c>
      <c r="S12" s="464" t="s">
        <v>319</v>
      </c>
      <c r="T12" s="465">
        <v>5</v>
      </c>
      <c r="U12" s="465">
        <v>12</v>
      </c>
      <c r="V12" s="465">
        <v>19</v>
      </c>
      <c r="W12" s="464" t="s">
        <v>320</v>
      </c>
      <c r="X12" s="465">
        <v>2</v>
      </c>
      <c r="Y12" s="465">
        <v>9</v>
      </c>
      <c r="Z12" s="465">
        <v>16</v>
      </c>
      <c r="AA12" s="464" t="s">
        <v>321</v>
      </c>
      <c r="AB12" s="465">
        <v>2</v>
      </c>
      <c r="AC12" s="465">
        <v>9</v>
      </c>
      <c r="AD12" s="465">
        <v>16</v>
      </c>
      <c r="AE12" s="465">
        <v>23</v>
      </c>
      <c r="AF12" s="464" t="s">
        <v>322</v>
      </c>
      <c r="AG12" s="465">
        <v>6</v>
      </c>
      <c r="AH12" s="465">
        <v>13</v>
      </c>
      <c r="AI12" s="465">
        <v>20</v>
      </c>
      <c r="AJ12" s="464" t="s">
        <v>323</v>
      </c>
      <c r="AK12" s="465">
        <v>4</v>
      </c>
      <c r="AL12" s="465">
        <v>11</v>
      </c>
      <c r="AM12" s="465">
        <v>18</v>
      </c>
      <c r="AN12" s="465">
        <v>25</v>
      </c>
      <c r="AO12" s="465">
        <v>1</v>
      </c>
      <c r="AP12" s="465">
        <v>8</v>
      </c>
      <c r="AQ12" s="465">
        <v>15</v>
      </c>
      <c r="AR12" s="465">
        <v>22</v>
      </c>
      <c r="AS12" s="464" t="s">
        <v>324</v>
      </c>
      <c r="AT12" s="465">
        <v>6</v>
      </c>
      <c r="AU12" s="465">
        <v>13</v>
      </c>
      <c r="AV12" s="465">
        <v>20</v>
      </c>
      <c r="AW12" s="464" t="s">
        <v>325</v>
      </c>
      <c r="AX12" s="465">
        <v>3</v>
      </c>
      <c r="AY12" s="465">
        <v>10</v>
      </c>
      <c r="AZ12" s="465">
        <v>17</v>
      </c>
      <c r="BA12" s="466">
        <v>24</v>
      </c>
      <c r="BB12" s="841"/>
      <c r="BC12" s="844"/>
      <c r="BD12" s="844"/>
      <c r="BE12" s="844"/>
      <c r="BF12" s="844"/>
      <c r="BG12" s="844"/>
      <c r="BH12" s="838"/>
    </row>
    <row r="13" spans="1:60" ht="6.75" customHeight="1">
      <c r="A13" s="852"/>
      <c r="B13" s="467"/>
      <c r="C13" s="468"/>
      <c r="D13" s="468"/>
      <c r="E13" s="468"/>
      <c r="F13" s="464"/>
      <c r="G13" s="468"/>
      <c r="H13" s="468"/>
      <c r="I13" s="468"/>
      <c r="J13" s="464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69"/>
      <c r="BB13" s="841"/>
      <c r="BC13" s="844"/>
      <c r="BD13" s="844"/>
      <c r="BE13" s="844"/>
      <c r="BF13" s="844"/>
      <c r="BG13" s="844"/>
      <c r="BH13" s="838"/>
    </row>
    <row r="14" spans="1:60" ht="37.5" customHeight="1" thickBot="1">
      <c r="A14" s="853"/>
      <c r="B14" s="470">
        <v>7</v>
      </c>
      <c r="C14" s="471">
        <v>14</v>
      </c>
      <c r="D14" s="471">
        <v>21</v>
      </c>
      <c r="E14" s="471">
        <v>28</v>
      </c>
      <c r="F14" s="472" t="s">
        <v>326</v>
      </c>
      <c r="G14" s="471">
        <v>12</v>
      </c>
      <c r="H14" s="471">
        <v>19</v>
      </c>
      <c r="I14" s="471">
        <v>26</v>
      </c>
      <c r="J14" s="472" t="s">
        <v>327</v>
      </c>
      <c r="K14" s="473">
        <v>9</v>
      </c>
      <c r="L14" s="473">
        <v>16</v>
      </c>
      <c r="M14" s="473">
        <v>23</v>
      </c>
      <c r="N14" s="473">
        <v>30</v>
      </c>
      <c r="O14" s="473">
        <v>7</v>
      </c>
      <c r="P14" s="473">
        <v>14</v>
      </c>
      <c r="Q14" s="473">
        <v>21</v>
      </c>
      <c r="R14" s="473">
        <v>28</v>
      </c>
      <c r="S14" s="472" t="s">
        <v>328</v>
      </c>
      <c r="T14" s="473">
        <v>11</v>
      </c>
      <c r="U14" s="473">
        <v>18</v>
      </c>
      <c r="V14" s="473">
        <v>25</v>
      </c>
      <c r="W14" s="472" t="s">
        <v>329</v>
      </c>
      <c r="X14" s="473">
        <v>8</v>
      </c>
      <c r="Y14" s="473">
        <v>15</v>
      </c>
      <c r="Z14" s="473">
        <v>22</v>
      </c>
      <c r="AA14" s="472" t="s">
        <v>330</v>
      </c>
      <c r="AB14" s="473">
        <v>8</v>
      </c>
      <c r="AC14" s="473">
        <v>15</v>
      </c>
      <c r="AD14" s="473">
        <v>22</v>
      </c>
      <c r="AE14" s="473">
        <v>29</v>
      </c>
      <c r="AF14" s="472" t="s">
        <v>331</v>
      </c>
      <c r="AG14" s="473">
        <v>12</v>
      </c>
      <c r="AH14" s="473">
        <v>19</v>
      </c>
      <c r="AI14" s="473">
        <v>26</v>
      </c>
      <c r="AJ14" s="472" t="s">
        <v>332</v>
      </c>
      <c r="AK14" s="473">
        <v>10</v>
      </c>
      <c r="AL14" s="473">
        <v>17</v>
      </c>
      <c r="AM14" s="473">
        <v>24</v>
      </c>
      <c r="AN14" s="473">
        <v>31</v>
      </c>
      <c r="AO14" s="473">
        <v>7</v>
      </c>
      <c r="AP14" s="473">
        <v>14</v>
      </c>
      <c r="AQ14" s="473">
        <v>21</v>
      </c>
      <c r="AR14" s="473">
        <v>28</v>
      </c>
      <c r="AS14" s="472" t="s">
        <v>333</v>
      </c>
      <c r="AT14" s="473">
        <v>12</v>
      </c>
      <c r="AU14" s="473">
        <v>19</v>
      </c>
      <c r="AV14" s="473">
        <v>26</v>
      </c>
      <c r="AW14" s="472" t="s">
        <v>334</v>
      </c>
      <c r="AX14" s="473">
        <v>9</v>
      </c>
      <c r="AY14" s="473">
        <v>16</v>
      </c>
      <c r="AZ14" s="473">
        <v>23</v>
      </c>
      <c r="BA14" s="474">
        <v>31</v>
      </c>
      <c r="BB14" s="842"/>
      <c r="BC14" s="845"/>
      <c r="BD14" s="845"/>
      <c r="BE14" s="845"/>
      <c r="BF14" s="845"/>
      <c r="BG14" s="845"/>
      <c r="BH14" s="839"/>
    </row>
    <row r="15" spans="1:60" ht="17.25" customHeight="1" thickTop="1">
      <c r="A15" s="475" t="s">
        <v>22</v>
      </c>
      <c r="B15" s="476"/>
      <c r="C15" s="548">
        <v>20</v>
      </c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89">
        <v>0</v>
      </c>
      <c r="P15" s="477"/>
      <c r="Q15" s="477"/>
      <c r="R15" s="478"/>
      <c r="S15" s="477"/>
      <c r="T15" s="478"/>
      <c r="U15" s="479"/>
      <c r="V15" s="479" t="s">
        <v>11</v>
      </c>
      <c r="W15" s="480" t="s">
        <v>12</v>
      </c>
      <c r="X15" s="480" t="s">
        <v>12</v>
      </c>
      <c r="Y15" s="481"/>
      <c r="Z15" s="548">
        <v>19</v>
      </c>
      <c r="AA15" s="477"/>
      <c r="AB15" s="481"/>
      <c r="AC15" s="477"/>
      <c r="AD15" s="477"/>
      <c r="AE15" s="481"/>
      <c r="AF15" s="477"/>
      <c r="AG15" s="477"/>
      <c r="AH15" s="481"/>
      <c r="AI15" s="477"/>
      <c r="AJ15" s="477"/>
      <c r="AK15" s="481"/>
      <c r="AL15" s="489"/>
      <c r="AM15" s="481"/>
      <c r="AN15" s="481"/>
      <c r="AO15" s="481"/>
      <c r="AP15" s="479"/>
      <c r="AQ15" s="479"/>
      <c r="AR15" s="479" t="s">
        <v>11</v>
      </c>
      <c r="AS15" s="479" t="s">
        <v>11</v>
      </c>
      <c r="AT15" s="480" t="s">
        <v>12</v>
      </c>
      <c r="AU15" s="480" t="s">
        <v>12</v>
      </c>
      <c r="AV15" s="480" t="s">
        <v>12</v>
      </c>
      <c r="AW15" s="480" t="s">
        <v>12</v>
      </c>
      <c r="AX15" s="480" t="s">
        <v>12</v>
      </c>
      <c r="AY15" s="480" t="s">
        <v>12</v>
      </c>
      <c r="AZ15" s="480" t="s">
        <v>12</v>
      </c>
      <c r="BA15" s="482" t="s">
        <v>12</v>
      </c>
      <c r="BB15" s="243">
        <f>SUM(C15,Z15)</f>
        <v>39</v>
      </c>
      <c r="BC15" s="244">
        <v>3</v>
      </c>
      <c r="BD15" s="244">
        <v>1</v>
      </c>
      <c r="BE15" s="244"/>
      <c r="BF15" s="244"/>
      <c r="BG15" s="244">
        <v>10</v>
      </c>
      <c r="BH15" s="570" t="s">
        <v>428</v>
      </c>
    </row>
    <row r="16" spans="1:60" ht="17.25" customHeight="1">
      <c r="A16" s="483" t="s">
        <v>23</v>
      </c>
      <c r="B16" s="484"/>
      <c r="C16" s="549">
        <v>19</v>
      </c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78"/>
      <c r="P16" s="485"/>
      <c r="Q16" s="478"/>
      <c r="R16" s="485"/>
      <c r="S16" s="485"/>
      <c r="T16" s="486"/>
      <c r="U16" s="486" t="s">
        <v>11</v>
      </c>
      <c r="V16" s="486" t="s">
        <v>11</v>
      </c>
      <c r="W16" s="487" t="s">
        <v>12</v>
      </c>
      <c r="X16" s="487" t="s">
        <v>12</v>
      </c>
      <c r="Y16" s="488"/>
      <c r="Z16" s="549">
        <v>18</v>
      </c>
      <c r="AA16" s="485"/>
      <c r="AB16" s="488"/>
      <c r="AC16" s="485"/>
      <c r="AD16" s="478"/>
      <c r="AE16" s="488"/>
      <c r="AF16" s="485"/>
      <c r="AG16" s="485"/>
      <c r="AH16" s="488"/>
      <c r="AI16" s="485"/>
      <c r="AJ16" s="478"/>
      <c r="AK16" s="478"/>
      <c r="AL16" s="485"/>
      <c r="AM16" s="485"/>
      <c r="AN16" s="488"/>
      <c r="AO16" s="488"/>
      <c r="AP16" s="486"/>
      <c r="AQ16" s="486" t="s">
        <v>11</v>
      </c>
      <c r="AR16" s="486" t="s">
        <v>11</v>
      </c>
      <c r="AS16" s="489">
        <v>0</v>
      </c>
      <c r="AT16" s="489" t="s">
        <v>13</v>
      </c>
      <c r="AU16" s="487" t="s">
        <v>12</v>
      </c>
      <c r="AV16" s="487" t="s">
        <v>12</v>
      </c>
      <c r="AW16" s="487" t="s">
        <v>12</v>
      </c>
      <c r="AX16" s="487" t="s">
        <v>12</v>
      </c>
      <c r="AY16" s="487" t="s">
        <v>12</v>
      </c>
      <c r="AZ16" s="487" t="s">
        <v>12</v>
      </c>
      <c r="BA16" s="490" t="s">
        <v>12</v>
      </c>
      <c r="BB16" s="246">
        <f>SUM(C16,Z16)</f>
        <v>37</v>
      </c>
      <c r="BC16" s="247">
        <v>4</v>
      </c>
      <c r="BD16" s="247">
        <v>1</v>
      </c>
      <c r="BE16" s="247">
        <v>1</v>
      </c>
      <c r="BF16" s="247"/>
      <c r="BG16" s="247">
        <v>9</v>
      </c>
      <c r="BH16" s="245">
        <f>SUM(BB16:BG16)</f>
        <v>52</v>
      </c>
    </row>
    <row r="17" spans="1:60" ht="17.25" customHeight="1">
      <c r="A17" s="483" t="s">
        <v>24</v>
      </c>
      <c r="B17" s="484"/>
      <c r="C17" s="549">
        <v>19</v>
      </c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78"/>
      <c r="P17" s="478"/>
      <c r="Q17" s="485"/>
      <c r="R17" s="485"/>
      <c r="S17" s="485"/>
      <c r="T17" s="486"/>
      <c r="U17" s="486" t="s">
        <v>11</v>
      </c>
      <c r="V17" s="486" t="s">
        <v>11</v>
      </c>
      <c r="W17" s="487" t="s">
        <v>12</v>
      </c>
      <c r="X17" s="487" t="s">
        <v>12</v>
      </c>
      <c r="Y17" s="488"/>
      <c r="Z17" s="549">
        <v>18</v>
      </c>
      <c r="AA17" s="485"/>
      <c r="AB17" s="488"/>
      <c r="AC17" s="478"/>
      <c r="AD17" s="485"/>
      <c r="AE17" s="488"/>
      <c r="AF17" s="478"/>
      <c r="AG17" s="485"/>
      <c r="AH17" s="488"/>
      <c r="AI17" s="485"/>
      <c r="AJ17" s="485"/>
      <c r="AK17" s="488"/>
      <c r="AL17" s="478"/>
      <c r="AM17" s="488"/>
      <c r="AN17" s="491"/>
      <c r="AO17" s="491"/>
      <c r="AP17" s="491"/>
      <c r="AQ17" s="486" t="s">
        <v>11</v>
      </c>
      <c r="AR17" s="486" t="s">
        <v>11</v>
      </c>
      <c r="AS17" s="489" t="s">
        <v>13</v>
      </c>
      <c r="AT17" s="489" t="s">
        <v>13</v>
      </c>
      <c r="AU17" s="489" t="s">
        <v>13</v>
      </c>
      <c r="AV17" s="489" t="s">
        <v>13</v>
      </c>
      <c r="AW17" s="487" t="s">
        <v>12</v>
      </c>
      <c r="AX17" s="487" t="s">
        <v>12</v>
      </c>
      <c r="AY17" s="487" t="s">
        <v>12</v>
      </c>
      <c r="AZ17" s="487" t="s">
        <v>12</v>
      </c>
      <c r="BA17" s="490" t="s">
        <v>12</v>
      </c>
      <c r="BB17" s="246">
        <f>SUM(C17,Z17)</f>
        <v>37</v>
      </c>
      <c r="BC17" s="247">
        <v>4</v>
      </c>
      <c r="BD17" s="248"/>
      <c r="BE17" s="247">
        <v>4</v>
      </c>
      <c r="BF17" s="247"/>
      <c r="BG17" s="247">
        <v>7</v>
      </c>
      <c r="BH17" s="245">
        <f>SUM(BB17:BG17)</f>
        <v>52</v>
      </c>
    </row>
    <row r="18" spans="1:60" ht="17.25" customHeight="1">
      <c r="A18" s="483" t="s">
        <v>25</v>
      </c>
      <c r="B18" s="484"/>
      <c r="C18" s="549">
        <v>19</v>
      </c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92"/>
      <c r="U18" s="486" t="s">
        <v>11</v>
      </c>
      <c r="V18" s="486" t="s">
        <v>11</v>
      </c>
      <c r="W18" s="487" t="s">
        <v>12</v>
      </c>
      <c r="X18" s="487" t="s">
        <v>12</v>
      </c>
      <c r="Y18" s="488"/>
      <c r="Z18" s="549">
        <v>17</v>
      </c>
      <c r="AA18" s="485"/>
      <c r="AB18" s="488"/>
      <c r="AC18" s="485"/>
      <c r="AD18" s="485"/>
      <c r="AE18" s="488"/>
      <c r="AF18" s="485"/>
      <c r="AG18" s="485"/>
      <c r="AH18" s="488"/>
      <c r="AI18" s="485"/>
      <c r="AJ18" s="485"/>
      <c r="AK18" s="488"/>
      <c r="AL18" s="488"/>
      <c r="AM18" s="488"/>
      <c r="AN18" s="491"/>
      <c r="AO18" s="486"/>
      <c r="AP18" s="486" t="s">
        <v>11</v>
      </c>
      <c r="AQ18" s="486" t="s">
        <v>11</v>
      </c>
      <c r="AR18" s="486" t="s">
        <v>11</v>
      </c>
      <c r="AS18" s="489" t="s">
        <v>13</v>
      </c>
      <c r="AT18" s="489" t="s">
        <v>13</v>
      </c>
      <c r="AU18" s="489" t="s">
        <v>13</v>
      </c>
      <c r="AV18" s="489" t="s">
        <v>13</v>
      </c>
      <c r="AW18" s="487" t="s">
        <v>12</v>
      </c>
      <c r="AX18" s="487" t="s">
        <v>12</v>
      </c>
      <c r="AY18" s="487" t="s">
        <v>12</v>
      </c>
      <c r="AZ18" s="487" t="s">
        <v>12</v>
      </c>
      <c r="BA18" s="490" t="s">
        <v>12</v>
      </c>
      <c r="BB18" s="246">
        <f>SUM(C18,Z18)</f>
        <v>36</v>
      </c>
      <c r="BC18" s="247">
        <v>5</v>
      </c>
      <c r="BD18" s="248"/>
      <c r="BE18" s="247">
        <v>4</v>
      </c>
      <c r="BF18" s="247"/>
      <c r="BG18" s="247">
        <v>7</v>
      </c>
      <c r="BH18" s="245">
        <f>SUM(BB18:BG18)</f>
        <v>52</v>
      </c>
    </row>
    <row r="19" spans="1:60" ht="17.25" customHeight="1">
      <c r="A19" s="483" t="s">
        <v>26</v>
      </c>
      <c r="B19" s="484"/>
      <c r="C19" s="549">
        <v>18</v>
      </c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6" t="s">
        <v>11</v>
      </c>
      <c r="U19" s="486" t="s">
        <v>11</v>
      </c>
      <c r="V19" s="486" t="s">
        <v>11</v>
      </c>
      <c r="W19" s="487" t="s">
        <v>12</v>
      </c>
      <c r="X19" s="487" t="s">
        <v>12</v>
      </c>
      <c r="Y19" s="488"/>
      <c r="Z19" s="549">
        <v>17</v>
      </c>
      <c r="AA19" s="485"/>
      <c r="AB19" s="488"/>
      <c r="AC19" s="485"/>
      <c r="AD19" s="485"/>
      <c r="AE19" s="488"/>
      <c r="AF19" s="485"/>
      <c r="AG19" s="485"/>
      <c r="AH19" s="488"/>
      <c r="AI19" s="485"/>
      <c r="AJ19" s="485"/>
      <c r="AK19" s="488"/>
      <c r="AL19" s="488"/>
      <c r="AM19" s="488"/>
      <c r="AN19" s="491"/>
      <c r="AO19" s="486"/>
      <c r="AP19" s="486" t="s">
        <v>11</v>
      </c>
      <c r="AQ19" s="486" t="s">
        <v>11</v>
      </c>
      <c r="AR19" s="486" t="s">
        <v>11</v>
      </c>
      <c r="AS19" s="489" t="s">
        <v>13</v>
      </c>
      <c r="AT19" s="489" t="s">
        <v>13</v>
      </c>
      <c r="AU19" s="489" t="s">
        <v>13</v>
      </c>
      <c r="AV19" s="489" t="s">
        <v>13</v>
      </c>
      <c r="AW19" s="487" t="s">
        <v>12</v>
      </c>
      <c r="AX19" s="487" t="s">
        <v>12</v>
      </c>
      <c r="AY19" s="487" t="s">
        <v>12</v>
      </c>
      <c r="AZ19" s="487" t="s">
        <v>12</v>
      </c>
      <c r="BA19" s="490" t="s">
        <v>12</v>
      </c>
      <c r="BB19" s="246">
        <f>SUM(C19,Z19)</f>
        <v>35</v>
      </c>
      <c r="BC19" s="247">
        <v>6</v>
      </c>
      <c r="BD19" s="248"/>
      <c r="BE19" s="247">
        <v>4</v>
      </c>
      <c r="BF19" s="247"/>
      <c r="BG19" s="247">
        <v>7</v>
      </c>
      <c r="BH19" s="245">
        <f>SUM(BB19:BG19)</f>
        <v>52</v>
      </c>
    </row>
    <row r="20" spans="1:60" ht="17.25" customHeight="1" thickBot="1">
      <c r="A20" s="493" t="s">
        <v>27</v>
      </c>
      <c r="B20" s="494"/>
      <c r="C20" s="550">
        <v>20</v>
      </c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6"/>
      <c r="U20" s="497"/>
      <c r="V20" s="497" t="s">
        <v>11</v>
      </c>
      <c r="W20" s="498" t="s">
        <v>12</v>
      </c>
      <c r="X20" s="498" t="s">
        <v>12</v>
      </c>
      <c r="Y20" s="499" t="s">
        <v>13</v>
      </c>
      <c r="Z20" s="495" t="s">
        <v>13</v>
      </c>
      <c r="AA20" s="495" t="s">
        <v>13</v>
      </c>
      <c r="AB20" s="499" t="s">
        <v>13</v>
      </c>
      <c r="AC20" s="495" t="s">
        <v>13</v>
      </c>
      <c r="AD20" s="495" t="s">
        <v>13</v>
      </c>
      <c r="AE20" s="499" t="s">
        <v>13</v>
      </c>
      <c r="AF20" s="495" t="s">
        <v>13</v>
      </c>
      <c r="AG20" s="495"/>
      <c r="AH20" s="495"/>
      <c r="AI20" s="550">
        <v>8</v>
      </c>
      <c r="AJ20" s="495"/>
      <c r="AK20" s="499"/>
      <c r="AL20" s="499"/>
      <c r="AM20" s="499"/>
      <c r="AN20" s="497"/>
      <c r="AO20" s="497" t="s">
        <v>14</v>
      </c>
      <c r="AP20" s="497" t="s">
        <v>14</v>
      </c>
      <c r="AQ20" s="497" t="s">
        <v>14</v>
      </c>
      <c r="AR20" s="497" t="s">
        <v>14</v>
      </c>
      <c r="AS20" s="497"/>
      <c r="AT20" s="498"/>
      <c r="AU20" s="498"/>
      <c r="AV20" s="498"/>
      <c r="AW20" s="498"/>
      <c r="AX20" s="499"/>
      <c r="AY20" s="499"/>
      <c r="AZ20" s="499"/>
      <c r="BA20" s="500"/>
      <c r="BB20" s="249">
        <f>SUM(C20,AI20)</f>
        <v>28</v>
      </c>
      <c r="BC20" s="250">
        <v>1</v>
      </c>
      <c r="BD20" s="251"/>
      <c r="BE20" s="250">
        <v>8</v>
      </c>
      <c r="BF20" s="250">
        <v>4</v>
      </c>
      <c r="BG20" s="250">
        <v>2</v>
      </c>
      <c r="BH20" s="252">
        <f>SUM(BB20:BG20)</f>
        <v>43</v>
      </c>
    </row>
    <row r="21" spans="1:60" ht="15" thickBot="1" thickTop="1">
      <c r="A21" s="506"/>
      <c r="B21" s="507">
        <v>1</v>
      </c>
      <c r="C21" s="507">
        <v>1</v>
      </c>
      <c r="D21" s="507">
        <v>1</v>
      </c>
      <c r="E21" s="507">
        <v>1</v>
      </c>
      <c r="F21" s="507">
        <v>1</v>
      </c>
      <c r="G21" s="507">
        <v>1</v>
      </c>
      <c r="H21" s="507">
        <v>1</v>
      </c>
      <c r="I21" s="507">
        <v>1</v>
      </c>
      <c r="J21" s="507">
        <v>1</v>
      </c>
      <c r="K21" s="507">
        <v>1</v>
      </c>
      <c r="L21" s="507">
        <v>1</v>
      </c>
      <c r="M21" s="507">
        <v>1</v>
      </c>
      <c r="N21" s="507">
        <v>1</v>
      </c>
      <c r="O21" s="507">
        <v>1</v>
      </c>
      <c r="P21" s="507">
        <v>1</v>
      </c>
      <c r="Q21" s="507">
        <v>1</v>
      </c>
      <c r="R21" s="507">
        <v>1</v>
      </c>
      <c r="S21" s="507">
        <v>1</v>
      </c>
      <c r="T21" s="507">
        <v>1</v>
      </c>
      <c r="U21" s="507">
        <v>1</v>
      </c>
      <c r="V21" s="507">
        <v>1</v>
      </c>
      <c r="W21" s="507">
        <v>1</v>
      </c>
      <c r="X21" s="507">
        <v>1</v>
      </c>
      <c r="Y21" s="507">
        <v>1</v>
      </c>
      <c r="Z21" s="507">
        <v>1</v>
      </c>
      <c r="AA21" s="507">
        <v>1</v>
      </c>
      <c r="AB21" s="507">
        <v>1</v>
      </c>
      <c r="AC21" s="507">
        <v>1</v>
      </c>
      <c r="AD21" s="507">
        <v>1</v>
      </c>
      <c r="AE21" s="507">
        <v>1</v>
      </c>
      <c r="AF21" s="507">
        <v>1</v>
      </c>
      <c r="AG21" s="507">
        <v>1</v>
      </c>
      <c r="AH21" s="507">
        <v>1</v>
      </c>
      <c r="AI21" s="507">
        <v>1</v>
      </c>
      <c r="AJ21" s="507">
        <v>1</v>
      </c>
      <c r="AK21" s="507">
        <v>1</v>
      </c>
      <c r="AL21" s="507">
        <v>1</v>
      </c>
      <c r="AM21" s="507">
        <v>1</v>
      </c>
      <c r="AN21" s="507">
        <v>1</v>
      </c>
      <c r="AO21" s="507">
        <v>1</v>
      </c>
      <c r="AP21" s="507">
        <v>1</v>
      </c>
      <c r="AQ21" s="507">
        <v>1</v>
      </c>
      <c r="AR21" s="507">
        <v>1</v>
      </c>
      <c r="AS21" s="507">
        <v>1</v>
      </c>
      <c r="AT21" s="501"/>
      <c r="AU21" s="501"/>
      <c r="AV21" s="501"/>
      <c r="AW21" s="501"/>
      <c r="AX21" s="501"/>
      <c r="AY21" s="501"/>
      <c r="AZ21" s="501"/>
      <c r="BA21" s="501"/>
      <c r="BB21" s="460">
        <f aca="true" t="shared" si="0" ref="BB21:BG21">SUM(BB15:BB20)</f>
        <v>212</v>
      </c>
      <c r="BC21" s="253">
        <f t="shared" si="0"/>
        <v>23</v>
      </c>
      <c r="BD21" s="253">
        <f t="shared" si="0"/>
        <v>2</v>
      </c>
      <c r="BE21" s="253">
        <f t="shared" si="0"/>
        <v>21</v>
      </c>
      <c r="BF21" s="253">
        <f t="shared" si="0"/>
        <v>4</v>
      </c>
      <c r="BG21" s="253">
        <f t="shared" si="0"/>
        <v>42</v>
      </c>
      <c r="BH21" s="254">
        <f>SUM(BB21:BG21)-1</f>
        <v>303</v>
      </c>
    </row>
    <row r="22" spans="1:60" ht="15.75" thickTop="1">
      <c r="A22" s="644" t="s">
        <v>15</v>
      </c>
      <c r="B22" s="650"/>
      <c r="C22" s="644"/>
      <c r="D22" s="644"/>
      <c r="E22" s="644"/>
      <c r="F22" s="644"/>
      <c r="G22" s="645"/>
      <c r="H22" s="644" t="s">
        <v>43</v>
      </c>
      <c r="I22" s="644" t="s">
        <v>16</v>
      </c>
      <c r="J22" s="644"/>
      <c r="K22" s="644"/>
      <c r="L22" s="644"/>
      <c r="M22" s="644"/>
      <c r="N22" s="644"/>
      <c r="O22" s="644"/>
      <c r="P22" s="646"/>
      <c r="Q22" s="644"/>
      <c r="R22" s="644"/>
      <c r="S22" s="647">
        <v>0</v>
      </c>
      <c r="T22" s="644" t="s">
        <v>43</v>
      </c>
      <c r="U22" s="644" t="s">
        <v>42</v>
      </c>
      <c r="V22" s="644"/>
      <c r="W22" s="644"/>
      <c r="X22" s="644"/>
      <c r="Y22" s="644"/>
      <c r="Z22" s="646"/>
      <c r="AA22" s="644"/>
      <c r="AB22" s="644"/>
      <c r="AC22" s="644"/>
      <c r="AD22" s="644"/>
      <c r="AE22" s="644"/>
      <c r="AF22" s="647" t="s">
        <v>107</v>
      </c>
      <c r="AG22" s="644" t="s">
        <v>43</v>
      </c>
      <c r="AH22" s="644" t="s">
        <v>18</v>
      </c>
      <c r="AI22" s="644"/>
      <c r="AJ22" s="646"/>
      <c r="AK22" s="644"/>
      <c r="AL22" s="644"/>
      <c r="AM22" s="644"/>
      <c r="AN22" s="644"/>
      <c r="AO22" s="644"/>
      <c r="AP22" s="644"/>
      <c r="AQ22" s="646"/>
      <c r="AR22" s="503"/>
      <c r="AS22" s="10"/>
      <c r="AT22" s="10"/>
      <c r="AU22" s="10"/>
      <c r="AV22" s="504"/>
      <c r="AW22" s="504"/>
      <c r="AX22" s="504"/>
      <c r="AY22" s="504"/>
      <c r="AZ22" s="504"/>
      <c r="BA22" s="502"/>
      <c r="BB22" s="504"/>
      <c r="BC22" s="504"/>
      <c r="BD22" s="504"/>
      <c r="BE22" s="504"/>
      <c r="BF22" s="504"/>
      <c r="BG22" s="504"/>
      <c r="BH22" s="504"/>
    </row>
    <row r="23" spans="1:60" ht="4.5" customHeight="1">
      <c r="A23" s="644"/>
      <c r="B23" s="644"/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  <c r="AF23" s="644"/>
      <c r="AG23" s="644"/>
      <c r="AH23" s="644"/>
      <c r="AI23" s="644"/>
      <c r="AJ23" s="646"/>
      <c r="AK23" s="644"/>
      <c r="AL23" s="644"/>
      <c r="AM23" s="644"/>
      <c r="AN23" s="644"/>
      <c r="AO23" s="644"/>
      <c r="AP23" s="644"/>
      <c r="AQ23" s="646"/>
      <c r="AR23" s="503"/>
      <c r="AS23" s="503"/>
      <c r="AT23" s="504"/>
      <c r="AU23" s="504"/>
      <c r="AV23" s="504"/>
      <c r="AW23" s="505"/>
      <c r="AX23" s="505"/>
      <c r="AY23" s="505"/>
      <c r="AZ23" s="505"/>
      <c r="BA23" s="505"/>
      <c r="BB23" s="504"/>
      <c r="BC23" s="504"/>
      <c r="BD23" s="504"/>
      <c r="BE23" s="504"/>
      <c r="BF23" s="504"/>
      <c r="BG23" s="504"/>
      <c r="BH23" s="504"/>
    </row>
    <row r="24" spans="1:60" ht="15">
      <c r="A24" s="644"/>
      <c r="B24" s="644"/>
      <c r="C24" s="644"/>
      <c r="D24" s="644"/>
      <c r="E24" s="644"/>
      <c r="F24" s="644"/>
      <c r="G24" s="648" t="s">
        <v>11</v>
      </c>
      <c r="H24" s="644" t="s">
        <v>43</v>
      </c>
      <c r="I24" s="644" t="s">
        <v>17</v>
      </c>
      <c r="J24" s="644"/>
      <c r="K24" s="644"/>
      <c r="L24" s="644"/>
      <c r="M24" s="644"/>
      <c r="N24" s="644"/>
      <c r="O24" s="644"/>
      <c r="P24" s="646"/>
      <c r="Q24" s="644"/>
      <c r="R24" s="644"/>
      <c r="S24" s="649" t="s">
        <v>13</v>
      </c>
      <c r="T24" s="644" t="s">
        <v>43</v>
      </c>
      <c r="U24" s="644" t="s">
        <v>102</v>
      </c>
      <c r="V24" s="644"/>
      <c r="W24" s="644"/>
      <c r="X24" s="644"/>
      <c r="Y24" s="644"/>
      <c r="Z24" s="646"/>
      <c r="AA24" s="644"/>
      <c r="AB24" s="644"/>
      <c r="AC24" s="644"/>
      <c r="AD24" s="644"/>
      <c r="AE24" s="644"/>
      <c r="AF24" s="647" t="s">
        <v>14</v>
      </c>
      <c r="AG24" s="644" t="s">
        <v>43</v>
      </c>
      <c r="AH24" s="644" t="s">
        <v>103</v>
      </c>
      <c r="AI24" s="644"/>
      <c r="AJ24" s="646"/>
      <c r="AK24" s="644"/>
      <c r="AL24" s="644"/>
      <c r="AM24" s="644"/>
      <c r="AN24" s="644"/>
      <c r="AO24" s="644"/>
      <c r="AP24" s="644"/>
      <c r="AQ24" s="644"/>
      <c r="AR24" s="502"/>
      <c r="AS24" s="503"/>
      <c r="AT24" s="504"/>
      <c r="AU24" s="504"/>
      <c r="AV24" s="504"/>
      <c r="AW24" s="502"/>
      <c r="AX24" s="502"/>
      <c r="AY24" s="502"/>
      <c r="AZ24" s="502"/>
      <c r="BA24" s="502"/>
      <c r="BB24" s="504"/>
      <c r="BC24" s="504"/>
      <c r="BD24" s="504"/>
      <c r="BE24" s="504"/>
      <c r="BF24" s="504"/>
      <c r="BG24" s="504"/>
      <c r="BH24" s="504"/>
    </row>
    <row r="25" spans="1:43" ht="7.5" customHeight="1">
      <c r="A25" s="650"/>
      <c r="B25" s="650"/>
      <c r="C25" s="650"/>
      <c r="D25" s="650"/>
      <c r="E25" s="650"/>
      <c r="F25" s="650"/>
      <c r="G25" s="650"/>
      <c r="H25" s="650"/>
      <c r="I25" s="650"/>
      <c r="J25" s="650"/>
      <c r="K25" s="650"/>
      <c r="L25" s="650"/>
      <c r="M25" s="650"/>
      <c r="N25" s="650"/>
      <c r="O25" s="650"/>
      <c r="P25" s="650"/>
      <c r="Q25" s="650"/>
      <c r="R25" s="650"/>
      <c r="S25" s="650"/>
      <c r="T25" s="650"/>
      <c r="U25" s="650"/>
      <c r="V25" s="650"/>
      <c r="W25" s="650"/>
      <c r="X25" s="650"/>
      <c r="Y25" s="650"/>
      <c r="Z25" s="650"/>
      <c r="AA25" s="650"/>
      <c r="AB25" s="650"/>
      <c r="AC25" s="650"/>
      <c r="AD25" s="650"/>
      <c r="AE25" s="650"/>
      <c r="AF25" s="650"/>
      <c r="AG25" s="650"/>
      <c r="AH25" s="650"/>
      <c r="AI25" s="650"/>
      <c r="AJ25" s="650"/>
      <c r="AK25" s="650"/>
      <c r="AL25" s="650"/>
      <c r="AM25" s="650"/>
      <c r="AN25" s="650"/>
      <c r="AO25" s="650"/>
      <c r="AP25" s="650"/>
      <c r="AQ25" s="650"/>
    </row>
    <row r="26" ht="24" customHeight="1"/>
  </sheetData>
  <sheetProtection/>
  <mergeCells count="24">
    <mergeCell ref="A6:H6"/>
    <mergeCell ref="A11:A14"/>
    <mergeCell ref="B11:E11"/>
    <mergeCell ref="G11:I11"/>
    <mergeCell ref="K11:N11"/>
    <mergeCell ref="O11:R11"/>
    <mergeCell ref="BF11:BF14"/>
    <mergeCell ref="T11:V11"/>
    <mergeCell ref="Y6:AP6"/>
    <mergeCell ref="AO11:AR11"/>
    <mergeCell ref="AT11:AV11"/>
    <mergeCell ref="AG11:AI11"/>
    <mergeCell ref="AK11:AN11"/>
    <mergeCell ref="AB11:AE11"/>
    <mergeCell ref="U1:AT1"/>
    <mergeCell ref="U3:AT3"/>
    <mergeCell ref="BH11:BH14"/>
    <mergeCell ref="BB11:BB14"/>
    <mergeCell ref="BC11:BC14"/>
    <mergeCell ref="BD11:BD14"/>
    <mergeCell ref="BE11:BE14"/>
    <mergeCell ref="BG11:BG14"/>
    <mergeCell ref="X11:Z11"/>
    <mergeCell ref="AX11:BA1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DT208"/>
  <sheetViews>
    <sheetView showGridLines="0" zoomScale="55" zoomScaleNormal="55" zoomScalePageLayoutView="0" workbookViewId="0" topLeftCell="A1">
      <pane xSplit="17" ySplit="10" topLeftCell="R127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K127" sqref="AK127"/>
    </sheetView>
  </sheetViews>
  <sheetFormatPr defaultColWidth="11.28125" defaultRowHeight="12.75" outlineLevelRow="1" outlineLevelCol="1"/>
  <cols>
    <col min="1" max="1" width="5.00390625" style="4" customWidth="1"/>
    <col min="2" max="7" width="5.28125" style="180" hidden="1" customWidth="1" outlineLevel="1"/>
    <col min="8" max="8" width="9.421875" style="630" customWidth="1" collapsed="1"/>
    <col min="9" max="9" width="34.8515625" style="419" customWidth="1"/>
    <col min="10" max="10" width="5.8515625" style="4" customWidth="1"/>
    <col min="11" max="11" width="7.28125" style="4" customWidth="1"/>
    <col min="12" max="12" width="8.140625" style="4" customWidth="1"/>
    <col min="13" max="13" width="7.8515625" style="4" customWidth="1"/>
    <col min="14" max="17" width="7.28125" style="4" customWidth="1"/>
    <col min="18" max="19" width="7.00390625" style="4" customWidth="1"/>
    <col min="20" max="20" width="6.7109375" style="28" hidden="1" customWidth="1" outlineLevel="1"/>
    <col min="21" max="21" width="6.8515625" style="28" hidden="1" customWidth="1" outlineLevel="1"/>
    <col min="22" max="22" width="5.28125" style="4" customWidth="1" collapsed="1"/>
    <col min="23" max="23" width="7.140625" style="4" customWidth="1"/>
    <col min="24" max="24" width="6.8515625" style="4" customWidth="1"/>
    <col min="25" max="25" width="6.7109375" style="28" hidden="1" customWidth="1" outlineLevel="1"/>
    <col min="26" max="26" width="7.140625" style="28" hidden="1" customWidth="1" outlineLevel="1"/>
    <col min="27" max="27" width="5.140625" style="4" customWidth="1" collapsed="1"/>
    <col min="28" max="28" width="7.140625" style="4" customWidth="1"/>
    <col min="29" max="29" width="6.8515625" style="4" customWidth="1"/>
    <col min="30" max="30" width="7.00390625" style="28" hidden="1" customWidth="1" outlineLevel="1"/>
    <col min="31" max="31" width="7.28125" style="28" hidden="1" customWidth="1" outlineLevel="1"/>
    <col min="32" max="32" width="5.140625" style="4" customWidth="1" collapsed="1"/>
    <col min="33" max="33" width="6.7109375" style="4" customWidth="1"/>
    <col min="34" max="34" width="6.8515625" style="4" customWidth="1"/>
    <col min="35" max="35" width="6.8515625" style="28" hidden="1" customWidth="1" outlineLevel="1"/>
    <col min="36" max="36" width="8.00390625" style="28" hidden="1" customWidth="1" outlineLevel="1"/>
    <col min="37" max="37" width="5.28125" style="4" customWidth="1" collapsed="1"/>
    <col min="38" max="38" width="7.00390625" style="4" customWidth="1"/>
    <col min="39" max="39" width="6.28125" style="4" customWidth="1"/>
    <col min="40" max="41" width="6.28125" style="28" hidden="1" customWidth="1" outlineLevel="1"/>
    <col min="42" max="42" width="5.28125" style="4" customWidth="1" collapsed="1"/>
    <col min="43" max="43" width="6.8515625" style="4" customWidth="1"/>
    <col min="44" max="44" width="7.140625" style="4" customWidth="1"/>
    <col min="45" max="45" width="7.140625" style="28" hidden="1" customWidth="1" outlineLevel="1"/>
    <col min="46" max="46" width="8.28125" style="28" hidden="1" customWidth="1" outlineLevel="1"/>
    <col min="47" max="47" width="5.140625" style="4" customWidth="1" collapsed="1"/>
    <col min="48" max="48" width="6.8515625" style="4" customWidth="1"/>
    <col min="49" max="49" width="6.7109375" style="4" customWidth="1"/>
    <col min="50" max="50" width="6.28125" style="28" hidden="1" customWidth="1" outlineLevel="1"/>
    <col min="51" max="51" width="8.7109375" style="28" hidden="1" customWidth="1" outlineLevel="1"/>
    <col min="52" max="52" width="5.00390625" style="4" customWidth="1" collapsed="1"/>
    <col min="53" max="53" width="6.7109375" style="4" customWidth="1"/>
    <col min="54" max="54" width="6.28125" style="4" customWidth="1"/>
    <col min="55" max="55" width="6.28125" style="28" hidden="1" customWidth="1" outlineLevel="1"/>
    <col min="56" max="56" width="7.140625" style="28" hidden="1" customWidth="1" outlineLevel="1"/>
    <col min="57" max="57" width="5.00390625" style="4" customWidth="1" collapsed="1"/>
    <col min="58" max="59" width="6.7109375" style="4" customWidth="1"/>
    <col min="60" max="60" width="8.00390625" style="28" hidden="1" customWidth="1" outlineLevel="1"/>
    <col min="61" max="61" width="7.8515625" style="28" hidden="1" customWidth="1" outlineLevel="1"/>
    <col min="62" max="62" width="5.140625" style="4" customWidth="1" collapsed="1"/>
    <col min="63" max="64" width="6.7109375" style="4" customWidth="1"/>
    <col min="65" max="65" width="6.7109375" style="28" hidden="1" customWidth="1" outlineLevel="1"/>
    <col min="66" max="66" width="8.28125" style="28" hidden="1" customWidth="1" outlineLevel="1"/>
    <col min="67" max="67" width="6.7109375" style="4" customWidth="1" collapsed="1"/>
    <col min="68" max="68" width="7.00390625" style="4" customWidth="1"/>
    <col min="69" max="69" width="6.7109375" style="4" customWidth="1"/>
    <col min="70" max="71" width="9.00390625" style="28" hidden="1" customWidth="1" outlineLevel="1"/>
    <col min="72" max="72" width="5.28125" style="4" customWidth="1" collapsed="1"/>
    <col min="73" max="73" width="7.28125" style="4" customWidth="1"/>
    <col min="74" max="74" width="6.28125" style="4" customWidth="1"/>
    <col min="75" max="76" width="7.28125" style="28" hidden="1" customWidth="1" outlineLevel="1"/>
    <col min="77" max="77" width="5.28125" style="4" customWidth="1" collapsed="1"/>
    <col min="78" max="78" width="6.140625" style="4" customWidth="1"/>
    <col min="79" max="79" width="9.7109375" style="621" customWidth="1"/>
    <col min="80" max="80" width="8.7109375" style="4" customWidth="1"/>
    <col min="81" max="83" width="8.00390625" style="4" customWidth="1"/>
    <col min="84" max="16384" width="11.28125" style="4" customWidth="1"/>
  </cols>
  <sheetData>
    <row r="2" spans="8:79" ht="24">
      <c r="H2" s="866" t="s">
        <v>224</v>
      </c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866"/>
      <c r="AD2" s="866"/>
      <c r="AE2" s="866"/>
      <c r="AF2" s="866"/>
      <c r="AG2" s="866"/>
      <c r="AH2" s="866"/>
      <c r="AI2" s="866"/>
      <c r="AJ2" s="866"/>
      <c r="AK2" s="866"/>
      <c r="AL2" s="866"/>
      <c r="AM2" s="866"/>
      <c r="AN2" s="866"/>
      <c r="AO2" s="866"/>
      <c r="AP2" s="866"/>
      <c r="AQ2" s="866"/>
      <c r="AR2" s="866"/>
      <c r="AS2" s="866"/>
      <c r="AT2" s="866"/>
      <c r="AU2" s="866"/>
      <c r="AV2" s="866"/>
      <c r="AW2" s="866"/>
      <c r="AX2" s="866"/>
      <c r="AY2" s="866"/>
      <c r="AZ2" s="866"/>
      <c r="BA2" s="866"/>
      <c r="BB2" s="866"/>
      <c r="BC2" s="866"/>
      <c r="BD2" s="866"/>
      <c r="BE2" s="866"/>
      <c r="BF2" s="866"/>
      <c r="BG2" s="866"/>
      <c r="BH2" s="866"/>
      <c r="BI2" s="866"/>
      <c r="BJ2" s="866"/>
      <c r="BK2" s="866"/>
      <c r="BL2" s="866"/>
      <c r="BM2" s="866"/>
      <c r="BN2" s="866"/>
      <c r="BO2" s="866"/>
      <c r="BP2" s="866"/>
      <c r="BQ2" s="866"/>
      <c r="BR2" s="866"/>
      <c r="BS2" s="866"/>
      <c r="BT2" s="866"/>
      <c r="BU2" s="866"/>
      <c r="BV2" s="866"/>
      <c r="BW2" s="866"/>
      <c r="BX2" s="866"/>
      <c r="BY2" s="866"/>
      <c r="BZ2" s="866"/>
      <c r="CA2" s="619"/>
    </row>
    <row r="3" spans="2:79" s="136" customFormat="1" ht="21">
      <c r="B3" s="180"/>
      <c r="C3" s="180"/>
      <c r="D3" s="180"/>
      <c r="E3" s="180"/>
      <c r="F3" s="180"/>
      <c r="G3" s="180"/>
      <c r="H3" s="630"/>
      <c r="I3" s="417"/>
      <c r="L3" s="455">
        <f>L11*100/L166</f>
        <v>49.23076923076923</v>
      </c>
      <c r="M3" s="455">
        <f>M11*100/M166</f>
        <v>49.514134275618375</v>
      </c>
      <c r="P3" s="168" t="s">
        <v>170</v>
      </c>
      <c r="R3" s="169">
        <f>V166+AA166+практика!E4</f>
        <v>60</v>
      </c>
      <c r="S3" s="138"/>
      <c r="T3" s="138"/>
      <c r="U3" s="138"/>
      <c r="V3" s="138"/>
      <c r="W3" s="138"/>
      <c r="X3" s="138"/>
      <c r="Y3" s="138"/>
      <c r="Z3" s="138"/>
      <c r="AA3" s="138"/>
      <c r="AB3" s="169">
        <f>AF166+AK166+практика!E5+практика!L3</f>
        <v>60</v>
      </c>
      <c r="AC3" s="138"/>
      <c r="AD3" s="138"/>
      <c r="AE3" s="138"/>
      <c r="AF3" s="138"/>
      <c r="AG3" s="138"/>
      <c r="AH3" s="138"/>
      <c r="AI3" s="138"/>
      <c r="AJ3" s="138"/>
      <c r="AK3" s="138"/>
      <c r="AL3" s="138">
        <f>AP166+AU166+практика!L4</f>
        <v>60</v>
      </c>
      <c r="AM3" s="138"/>
      <c r="AN3" s="138"/>
      <c r="AO3" s="138"/>
      <c r="AP3" s="138"/>
      <c r="AQ3" s="138"/>
      <c r="AR3" s="138"/>
      <c r="AS3" s="138"/>
      <c r="AT3" s="138"/>
      <c r="AU3" s="138"/>
      <c r="AV3" s="169">
        <f>AZ166+BE166+практика!L5</f>
        <v>60</v>
      </c>
      <c r="AW3" s="138"/>
      <c r="AX3" s="138"/>
      <c r="AY3" s="138"/>
      <c r="AZ3" s="138"/>
      <c r="BA3" s="138"/>
      <c r="BB3" s="138"/>
      <c r="BC3" s="138"/>
      <c r="BD3" s="138"/>
      <c r="BE3" s="138"/>
      <c r="BF3" s="424">
        <f>BJ166+BO166+практика!L6</f>
        <v>60</v>
      </c>
      <c r="BG3" s="138"/>
      <c r="BH3" s="138"/>
      <c r="BI3" s="138"/>
      <c r="BJ3" s="138"/>
      <c r="BK3" s="138"/>
      <c r="BL3" s="138"/>
      <c r="BM3" s="138"/>
      <c r="BN3" s="138"/>
      <c r="BO3" s="138"/>
      <c r="BP3" s="169">
        <f>BT166+BY166+практика!L7</f>
        <v>60</v>
      </c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620"/>
    </row>
    <row r="4" spans="8:78" ht="27" customHeight="1">
      <c r="H4" s="867" t="s">
        <v>44</v>
      </c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  <c r="AJ4" s="867"/>
      <c r="AK4" s="867"/>
      <c r="AL4" s="867"/>
      <c r="AM4" s="867"/>
      <c r="AN4" s="867"/>
      <c r="AO4" s="867"/>
      <c r="AP4" s="867"/>
      <c r="AQ4" s="867"/>
      <c r="AR4" s="867"/>
      <c r="AS4" s="867"/>
      <c r="AT4" s="867"/>
      <c r="AU4" s="867"/>
      <c r="AV4" s="867"/>
      <c r="AW4" s="867"/>
      <c r="AX4" s="867"/>
      <c r="AY4" s="867"/>
      <c r="AZ4" s="867"/>
      <c r="BA4" s="867"/>
      <c r="BB4" s="867"/>
      <c r="BC4" s="867"/>
      <c r="BD4" s="867"/>
      <c r="BE4" s="867"/>
      <c r="BF4" s="867"/>
      <c r="BG4" s="867"/>
      <c r="BH4" s="867"/>
      <c r="BI4" s="867"/>
      <c r="BJ4" s="867"/>
      <c r="BK4" s="867"/>
      <c r="BL4" s="867"/>
      <c r="BM4" s="867"/>
      <c r="BN4" s="867"/>
      <c r="BO4" s="867"/>
      <c r="BP4" s="867"/>
      <c r="BQ4" s="867"/>
      <c r="BR4" s="867"/>
      <c r="BS4" s="867"/>
      <c r="BT4" s="867"/>
      <c r="BU4" s="867"/>
      <c r="BV4" s="867"/>
      <c r="BW4" s="867"/>
      <c r="BX4" s="867"/>
      <c r="BY4" s="867"/>
      <c r="BZ4" s="867"/>
    </row>
    <row r="5" spans="8:79" ht="11.25" customHeight="1">
      <c r="H5" s="631"/>
      <c r="I5" s="418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622"/>
    </row>
    <row r="6" spans="2:124" s="7" customFormat="1" ht="47.25" customHeight="1">
      <c r="B6" s="181">
        <v>1</v>
      </c>
      <c r="C6" s="181">
        <v>2</v>
      </c>
      <c r="D6" s="181">
        <v>3</v>
      </c>
      <c r="E6" s="181">
        <v>4</v>
      </c>
      <c r="F6" s="181">
        <v>5</v>
      </c>
      <c r="G6" s="181">
        <v>6</v>
      </c>
      <c r="H6" s="868" t="s">
        <v>45</v>
      </c>
      <c r="I6" s="871" t="s">
        <v>666</v>
      </c>
      <c r="J6" s="873" t="s">
        <v>46</v>
      </c>
      <c r="K6" s="901" t="s">
        <v>47</v>
      </c>
      <c r="L6" s="881" t="s">
        <v>105</v>
      </c>
      <c r="M6" s="882"/>
      <c r="N6" s="882"/>
      <c r="O6" s="882"/>
      <c r="P6" s="882"/>
      <c r="Q6" s="883"/>
      <c r="R6" s="884" t="s">
        <v>51</v>
      </c>
      <c r="S6" s="885"/>
      <c r="T6" s="885"/>
      <c r="U6" s="885"/>
      <c r="V6" s="885"/>
      <c r="W6" s="885"/>
      <c r="X6" s="885"/>
      <c r="Y6" s="885"/>
      <c r="Z6" s="885"/>
      <c r="AA6" s="885"/>
      <c r="AB6" s="885"/>
      <c r="AC6" s="885"/>
      <c r="AD6" s="885"/>
      <c r="AE6" s="885"/>
      <c r="AF6" s="885"/>
      <c r="AG6" s="885"/>
      <c r="AH6" s="885"/>
      <c r="AI6" s="885"/>
      <c r="AJ6" s="885"/>
      <c r="AK6" s="885"/>
      <c r="AL6" s="885"/>
      <c r="AM6" s="885"/>
      <c r="AN6" s="885"/>
      <c r="AO6" s="885"/>
      <c r="AP6" s="885"/>
      <c r="AQ6" s="885"/>
      <c r="AR6" s="885"/>
      <c r="AS6" s="885"/>
      <c r="AT6" s="885"/>
      <c r="AU6" s="885"/>
      <c r="AV6" s="885"/>
      <c r="AW6" s="885"/>
      <c r="AX6" s="885"/>
      <c r="AY6" s="885"/>
      <c r="AZ6" s="885"/>
      <c r="BA6" s="885"/>
      <c r="BB6" s="885"/>
      <c r="BC6" s="885"/>
      <c r="BD6" s="885"/>
      <c r="BE6" s="885"/>
      <c r="BF6" s="885"/>
      <c r="BG6" s="885"/>
      <c r="BH6" s="885"/>
      <c r="BI6" s="885"/>
      <c r="BJ6" s="885"/>
      <c r="BK6" s="885"/>
      <c r="BL6" s="885"/>
      <c r="BM6" s="885"/>
      <c r="BN6" s="885"/>
      <c r="BO6" s="885"/>
      <c r="BP6" s="885"/>
      <c r="BQ6" s="885"/>
      <c r="BR6" s="885"/>
      <c r="BS6" s="885"/>
      <c r="BT6" s="885"/>
      <c r="BU6" s="885"/>
      <c r="BV6" s="885"/>
      <c r="BW6" s="885"/>
      <c r="BX6" s="885"/>
      <c r="BY6" s="886"/>
      <c r="BZ6" s="935" t="s">
        <v>57</v>
      </c>
      <c r="CA6" s="933" t="s">
        <v>172</v>
      </c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</row>
    <row r="7" spans="8:124" ht="26.25" customHeight="1">
      <c r="H7" s="869"/>
      <c r="I7" s="871"/>
      <c r="J7" s="873"/>
      <c r="K7" s="901"/>
      <c r="L7" s="892" t="s">
        <v>41</v>
      </c>
      <c r="M7" s="887" t="s">
        <v>48</v>
      </c>
      <c r="N7" s="875" t="s">
        <v>49</v>
      </c>
      <c r="O7" s="876"/>
      <c r="P7" s="876"/>
      <c r="Q7" s="878"/>
      <c r="R7" s="879" t="s">
        <v>52</v>
      </c>
      <c r="S7" s="864"/>
      <c r="T7" s="864"/>
      <c r="U7" s="864"/>
      <c r="V7" s="864"/>
      <c r="W7" s="864"/>
      <c r="X7" s="864"/>
      <c r="Y7" s="865"/>
      <c r="Z7" s="865"/>
      <c r="AA7" s="880"/>
      <c r="AB7" s="879" t="s">
        <v>53</v>
      </c>
      <c r="AC7" s="864"/>
      <c r="AD7" s="864"/>
      <c r="AE7" s="864"/>
      <c r="AF7" s="864"/>
      <c r="AG7" s="864"/>
      <c r="AH7" s="864"/>
      <c r="AI7" s="865"/>
      <c r="AJ7" s="865"/>
      <c r="AK7" s="880"/>
      <c r="AL7" s="863" t="s">
        <v>54</v>
      </c>
      <c r="AM7" s="864"/>
      <c r="AN7" s="864"/>
      <c r="AO7" s="864"/>
      <c r="AP7" s="864"/>
      <c r="AQ7" s="864"/>
      <c r="AR7" s="864"/>
      <c r="AS7" s="865"/>
      <c r="AT7" s="865"/>
      <c r="AU7" s="865"/>
      <c r="AV7" s="879" t="s">
        <v>56</v>
      </c>
      <c r="AW7" s="864"/>
      <c r="AX7" s="864"/>
      <c r="AY7" s="864"/>
      <c r="AZ7" s="864"/>
      <c r="BA7" s="864"/>
      <c r="BB7" s="864"/>
      <c r="BC7" s="865"/>
      <c r="BD7" s="865"/>
      <c r="BE7" s="880"/>
      <c r="BF7" s="863" t="s">
        <v>90</v>
      </c>
      <c r="BG7" s="864"/>
      <c r="BH7" s="864"/>
      <c r="BI7" s="864"/>
      <c r="BJ7" s="864"/>
      <c r="BK7" s="864"/>
      <c r="BL7" s="864"/>
      <c r="BM7" s="865"/>
      <c r="BN7" s="865"/>
      <c r="BO7" s="865"/>
      <c r="BP7" s="879" t="s">
        <v>55</v>
      </c>
      <c r="BQ7" s="864"/>
      <c r="BR7" s="864"/>
      <c r="BS7" s="864"/>
      <c r="BT7" s="864"/>
      <c r="BU7" s="864"/>
      <c r="BV7" s="864"/>
      <c r="BW7" s="865"/>
      <c r="BX7" s="865"/>
      <c r="BY7" s="865"/>
      <c r="BZ7" s="935"/>
      <c r="CA7" s="933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2:124" ht="41.25" customHeight="1">
      <c r="B8" s="181">
        <v>1</v>
      </c>
      <c r="C8" s="181">
        <v>2</v>
      </c>
      <c r="D8" s="181">
        <v>3</v>
      </c>
      <c r="E8" s="181">
        <v>4</v>
      </c>
      <c r="F8" s="181">
        <v>5</v>
      </c>
      <c r="G8" s="181">
        <v>6</v>
      </c>
      <c r="H8" s="869"/>
      <c r="I8" s="871"/>
      <c r="J8" s="873"/>
      <c r="K8" s="901"/>
      <c r="L8" s="892"/>
      <c r="M8" s="887"/>
      <c r="N8" s="892" t="s">
        <v>101</v>
      </c>
      <c r="O8" s="896" t="s">
        <v>114</v>
      </c>
      <c r="P8" s="896" t="s">
        <v>115</v>
      </c>
      <c r="Q8" s="903" t="s">
        <v>116</v>
      </c>
      <c r="R8" s="875" t="s">
        <v>305</v>
      </c>
      <c r="S8" s="876"/>
      <c r="T8" s="876"/>
      <c r="U8" s="876"/>
      <c r="V8" s="876"/>
      <c r="W8" s="876" t="s">
        <v>408</v>
      </c>
      <c r="X8" s="876"/>
      <c r="Y8" s="877"/>
      <c r="Z8" s="877"/>
      <c r="AA8" s="878"/>
      <c r="AB8" s="875" t="s">
        <v>168</v>
      </c>
      <c r="AC8" s="876"/>
      <c r="AD8" s="876"/>
      <c r="AE8" s="876"/>
      <c r="AF8" s="876"/>
      <c r="AG8" s="876" t="s">
        <v>264</v>
      </c>
      <c r="AH8" s="876"/>
      <c r="AI8" s="877"/>
      <c r="AJ8" s="877"/>
      <c r="AK8" s="878"/>
      <c r="AL8" s="898" t="s">
        <v>276</v>
      </c>
      <c r="AM8" s="876"/>
      <c r="AN8" s="876"/>
      <c r="AO8" s="876"/>
      <c r="AP8" s="876"/>
      <c r="AQ8" s="876" t="s">
        <v>575</v>
      </c>
      <c r="AR8" s="876"/>
      <c r="AS8" s="877"/>
      <c r="AT8" s="877"/>
      <c r="AU8" s="877"/>
      <c r="AV8" s="875" t="s">
        <v>277</v>
      </c>
      <c r="AW8" s="876"/>
      <c r="AX8" s="876"/>
      <c r="AY8" s="876"/>
      <c r="AZ8" s="876"/>
      <c r="BA8" s="876" t="s">
        <v>579</v>
      </c>
      <c r="BB8" s="876"/>
      <c r="BC8" s="877"/>
      <c r="BD8" s="877"/>
      <c r="BE8" s="878"/>
      <c r="BF8" s="898" t="s">
        <v>167</v>
      </c>
      <c r="BG8" s="876"/>
      <c r="BH8" s="876"/>
      <c r="BI8" s="876"/>
      <c r="BJ8" s="876"/>
      <c r="BK8" s="937" t="s">
        <v>278</v>
      </c>
      <c r="BL8" s="937"/>
      <c r="BM8" s="938"/>
      <c r="BN8" s="938"/>
      <c r="BO8" s="938"/>
      <c r="BP8" s="875" t="s">
        <v>223</v>
      </c>
      <c r="BQ8" s="876"/>
      <c r="BR8" s="876"/>
      <c r="BS8" s="876"/>
      <c r="BT8" s="876"/>
      <c r="BU8" s="876" t="s">
        <v>336</v>
      </c>
      <c r="BV8" s="876"/>
      <c r="BW8" s="877"/>
      <c r="BX8" s="877"/>
      <c r="BY8" s="877"/>
      <c r="BZ8" s="935"/>
      <c r="CA8" s="933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8:124" s="90" customFormat="1" ht="26.25" customHeight="1" hidden="1" outlineLevel="1">
      <c r="H9" s="869"/>
      <c r="I9" s="871"/>
      <c r="J9" s="873"/>
      <c r="K9" s="901"/>
      <c r="L9" s="892"/>
      <c r="M9" s="887"/>
      <c r="N9" s="892"/>
      <c r="O9" s="896"/>
      <c r="P9" s="896"/>
      <c r="Q9" s="903"/>
      <c r="R9" s="889">
        <f>график_сводные!C15</f>
        <v>20</v>
      </c>
      <c r="S9" s="890"/>
      <c r="T9" s="890"/>
      <c r="U9" s="890"/>
      <c r="V9" s="891"/>
      <c r="W9" s="894">
        <f>график_сводные!Z15</f>
        <v>19</v>
      </c>
      <c r="X9" s="890"/>
      <c r="Y9" s="890"/>
      <c r="Z9" s="890"/>
      <c r="AA9" s="895"/>
      <c r="AB9" s="889">
        <f>график_сводные!C16</f>
        <v>19</v>
      </c>
      <c r="AC9" s="890"/>
      <c r="AD9" s="890"/>
      <c r="AE9" s="890"/>
      <c r="AF9" s="891"/>
      <c r="AG9" s="894">
        <f>график_сводные!Z16</f>
        <v>18</v>
      </c>
      <c r="AH9" s="890"/>
      <c r="AI9" s="890"/>
      <c r="AJ9" s="890"/>
      <c r="AK9" s="895"/>
      <c r="AL9" s="889">
        <f>график_сводные!C17</f>
        <v>19</v>
      </c>
      <c r="AM9" s="890"/>
      <c r="AN9" s="890"/>
      <c r="AO9" s="890"/>
      <c r="AP9" s="891"/>
      <c r="AQ9" s="894">
        <f>график_сводные!Z17</f>
        <v>18</v>
      </c>
      <c r="AR9" s="890"/>
      <c r="AS9" s="890"/>
      <c r="AT9" s="890"/>
      <c r="AU9" s="895"/>
      <c r="AV9" s="889">
        <f>график_сводные!C18</f>
        <v>19</v>
      </c>
      <c r="AW9" s="890"/>
      <c r="AX9" s="890"/>
      <c r="AY9" s="890"/>
      <c r="AZ9" s="891"/>
      <c r="BA9" s="894">
        <f>график_сводные!Z18</f>
        <v>17</v>
      </c>
      <c r="BB9" s="890"/>
      <c r="BC9" s="890"/>
      <c r="BD9" s="890"/>
      <c r="BE9" s="895"/>
      <c r="BF9" s="889">
        <f>график_сводные!C19</f>
        <v>18</v>
      </c>
      <c r="BG9" s="890"/>
      <c r="BH9" s="890"/>
      <c r="BI9" s="890"/>
      <c r="BJ9" s="891"/>
      <c r="BK9" s="894">
        <f>график_сводные!Z19</f>
        <v>17</v>
      </c>
      <c r="BL9" s="890"/>
      <c r="BM9" s="890"/>
      <c r="BN9" s="890"/>
      <c r="BO9" s="895"/>
      <c r="BP9" s="889">
        <f>график_сводные!C20</f>
        <v>20</v>
      </c>
      <c r="BQ9" s="890"/>
      <c r="BR9" s="890"/>
      <c r="BS9" s="890"/>
      <c r="BT9" s="891"/>
      <c r="BU9" s="894">
        <v>8</v>
      </c>
      <c r="BV9" s="890"/>
      <c r="BW9" s="890"/>
      <c r="BX9" s="890"/>
      <c r="BY9" s="890"/>
      <c r="BZ9" s="935"/>
      <c r="CA9" s="933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</row>
    <row r="10" spans="2:124" ht="100.5" customHeight="1" collapsed="1" thickBot="1">
      <c r="B10" s="181">
        <v>1</v>
      </c>
      <c r="C10" s="181">
        <v>2</v>
      </c>
      <c r="D10" s="181">
        <v>3</v>
      </c>
      <c r="E10" s="181">
        <v>4</v>
      </c>
      <c r="F10" s="181">
        <v>5</v>
      </c>
      <c r="G10" s="181">
        <v>6</v>
      </c>
      <c r="H10" s="870"/>
      <c r="I10" s="872"/>
      <c r="J10" s="874"/>
      <c r="K10" s="902"/>
      <c r="L10" s="893"/>
      <c r="M10" s="888"/>
      <c r="N10" s="893"/>
      <c r="O10" s="897"/>
      <c r="P10" s="897"/>
      <c r="Q10" s="904"/>
      <c r="R10" s="600" t="s">
        <v>58</v>
      </c>
      <c r="S10" s="601" t="s">
        <v>59</v>
      </c>
      <c r="T10" s="611" t="s">
        <v>50</v>
      </c>
      <c r="U10" s="611" t="s">
        <v>63</v>
      </c>
      <c r="V10" s="601" t="s">
        <v>60</v>
      </c>
      <c r="W10" s="601" t="s">
        <v>58</v>
      </c>
      <c r="X10" s="601" t="s">
        <v>59</v>
      </c>
      <c r="Y10" s="611" t="s">
        <v>50</v>
      </c>
      <c r="Z10" s="611" t="s">
        <v>63</v>
      </c>
      <c r="AA10" s="599" t="s">
        <v>60</v>
      </c>
      <c r="AB10" s="600" t="s">
        <v>58</v>
      </c>
      <c r="AC10" s="601" t="s">
        <v>59</v>
      </c>
      <c r="AD10" s="611" t="s">
        <v>50</v>
      </c>
      <c r="AE10" s="611" t="s">
        <v>63</v>
      </c>
      <c r="AF10" s="601" t="s">
        <v>60</v>
      </c>
      <c r="AG10" s="601" t="s">
        <v>58</v>
      </c>
      <c r="AH10" s="601" t="s">
        <v>59</v>
      </c>
      <c r="AI10" s="611" t="s">
        <v>50</v>
      </c>
      <c r="AJ10" s="611" t="s">
        <v>63</v>
      </c>
      <c r="AK10" s="599" t="s">
        <v>60</v>
      </c>
      <c r="AL10" s="612" t="s">
        <v>58</v>
      </c>
      <c r="AM10" s="601" t="s">
        <v>59</v>
      </c>
      <c r="AN10" s="611" t="s">
        <v>50</v>
      </c>
      <c r="AO10" s="611" t="s">
        <v>63</v>
      </c>
      <c r="AP10" s="601" t="s">
        <v>60</v>
      </c>
      <c r="AQ10" s="601" t="s">
        <v>58</v>
      </c>
      <c r="AR10" s="601" t="s">
        <v>59</v>
      </c>
      <c r="AS10" s="611" t="s">
        <v>50</v>
      </c>
      <c r="AT10" s="611" t="s">
        <v>63</v>
      </c>
      <c r="AU10" s="613" t="s">
        <v>60</v>
      </c>
      <c r="AV10" s="600" t="s">
        <v>58</v>
      </c>
      <c r="AW10" s="601" t="s">
        <v>59</v>
      </c>
      <c r="AX10" s="611" t="s">
        <v>50</v>
      </c>
      <c r="AY10" s="611" t="s">
        <v>63</v>
      </c>
      <c r="AZ10" s="601" t="s">
        <v>60</v>
      </c>
      <c r="BA10" s="601" t="s">
        <v>58</v>
      </c>
      <c r="BB10" s="601" t="s">
        <v>59</v>
      </c>
      <c r="BC10" s="611" t="s">
        <v>50</v>
      </c>
      <c r="BD10" s="611" t="s">
        <v>63</v>
      </c>
      <c r="BE10" s="599" t="s">
        <v>60</v>
      </c>
      <c r="BF10" s="612" t="s">
        <v>58</v>
      </c>
      <c r="BG10" s="601" t="s">
        <v>59</v>
      </c>
      <c r="BH10" s="611" t="s">
        <v>50</v>
      </c>
      <c r="BI10" s="611" t="s">
        <v>63</v>
      </c>
      <c r="BJ10" s="601" t="s">
        <v>60</v>
      </c>
      <c r="BK10" s="601" t="s">
        <v>58</v>
      </c>
      <c r="BL10" s="601" t="s">
        <v>59</v>
      </c>
      <c r="BM10" s="611" t="s">
        <v>50</v>
      </c>
      <c r="BN10" s="611" t="s">
        <v>63</v>
      </c>
      <c r="BO10" s="613" t="s">
        <v>60</v>
      </c>
      <c r="BP10" s="600" t="s">
        <v>58</v>
      </c>
      <c r="BQ10" s="601" t="s">
        <v>59</v>
      </c>
      <c r="BR10" s="611" t="s">
        <v>50</v>
      </c>
      <c r="BS10" s="611" t="s">
        <v>63</v>
      </c>
      <c r="BT10" s="601" t="s">
        <v>60</v>
      </c>
      <c r="BU10" s="601" t="s">
        <v>58</v>
      </c>
      <c r="BV10" s="601" t="s">
        <v>59</v>
      </c>
      <c r="BW10" s="611" t="s">
        <v>50</v>
      </c>
      <c r="BX10" s="611" t="s">
        <v>63</v>
      </c>
      <c r="BY10" s="613" t="s">
        <v>60</v>
      </c>
      <c r="BZ10" s="936"/>
      <c r="CA10" s="934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ht="45" hidden="1">
      <c r="A11" s="614"/>
      <c r="B11" s="181">
        <v>1</v>
      </c>
      <c r="C11" s="181">
        <v>2</v>
      </c>
      <c r="D11" s="181">
        <v>3</v>
      </c>
      <c r="E11" s="181">
        <v>4</v>
      </c>
      <c r="F11" s="181">
        <v>5</v>
      </c>
      <c r="G11" s="181">
        <v>6</v>
      </c>
      <c r="H11" s="632">
        <v>1</v>
      </c>
      <c r="I11" s="509" t="s">
        <v>61</v>
      </c>
      <c r="J11" s="110"/>
      <c r="K11" s="219"/>
      <c r="L11" s="446">
        <f aca="true" t="shared" si="0" ref="L11:AQ11">SUM(L12:L84)</f>
        <v>6016</v>
      </c>
      <c r="M11" s="447">
        <f t="shared" si="0"/>
        <v>3363</v>
      </c>
      <c r="N11" s="446">
        <f t="shared" si="0"/>
        <v>504</v>
      </c>
      <c r="O11" s="448">
        <f t="shared" si="0"/>
        <v>674</v>
      </c>
      <c r="P11" s="828">
        <f t="shared" si="0"/>
        <v>2003</v>
      </c>
      <c r="Q11" s="447">
        <f t="shared" si="0"/>
        <v>182</v>
      </c>
      <c r="R11" s="827">
        <f t="shared" si="0"/>
        <v>1026</v>
      </c>
      <c r="S11" s="448">
        <f t="shared" si="0"/>
        <v>630</v>
      </c>
      <c r="T11" s="571">
        <f t="shared" si="0"/>
        <v>110</v>
      </c>
      <c r="U11" s="571">
        <f t="shared" si="0"/>
        <v>520</v>
      </c>
      <c r="V11" s="448">
        <f t="shared" si="0"/>
        <v>24</v>
      </c>
      <c r="W11" s="828">
        <f t="shared" si="0"/>
        <v>1094</v>
      </c>
      <c r="X11" s="448">
        <f t="shared" si="0"/>
        <v>600</v>
      </c>
      <c r="Y11" s="571">
        <f t="shared" si="0"/>
        <v>106</v>
      </c>
      <c r="Z11" s="571">
        <f t="shared" si="0"/>
        <v>494</v>
      </c>
      <c r="AA11" s="447">
        <f t="shared" si="0"/>
        <v>35</v>
      </c>
      <c r="AB11" s="446">
        <f t="shared" si="0"/>
        <v>940</v>
      </c>
      <c r="AC11" s="448">
        <f t="shared" si="0"/>
        <v>502</v>
      </c>
      <c r="AD11" s="448">
        <f t="shared" si="0"/>
        <v>88</v>
      </c>
      <c r="AE11" s="448">
        <f t="shared" si="0"/>
        <v>414</v>
      </c>
      <c r="AF11" s="448">
        <f t="shared" si="0"/>
        <v>21</v>
      </c>
      <c r="AG11" s="448">
        <f t="shared" si="0"/>
        <v>834</v>
      </c>
      <c r="AH11" s="448">
        <f t="shared" si="0"/>
        <v>434</v>
      </c>
      <c r="AI11" s="448">
        <f t="shared" si="0"/>
        <v>56</v>
      </c>
      <c r="AJ11" s="448">
        <f t="shared" si="0"/>
        <v>378</v>
      </c>
      <c r="AK11" s="447">
        <f t="shared" si="0"/>
        <v>27</v>
      </c>
      <c r="AL11" s="446">
        <f t="shared" si="0"/>
        <v>652</v>
      </c>
      <c r="AM11" s="448">
        <f t="shared" si="0"/>
        <v>347</v>
      </c>
      <c r="AN11" s="448">
        <f t="shared" si="0"/>
        <v>44</v>
      </c>
      <c r="AO11" s="448">
        <f t="shared" si="0"/>
        <v>303</v>
      </c>
      <c r="AP11" s="448">
        <f t="shared" si="0"/>
        <v>15</v>
      </c>
      <c r="AQ11" s="448">
        <f t="shared" si="0"/>
        <v>420</v>
      </c>
      <c r="AR11" s="448">
        <f aca="true" t="shared" si="1" ref="AR11:BW11">SUM(AR12:AR84)</f>
        <v>250</v>
      </c>
      <c r="AS11" s="448">
        <f t="shared" si="1"/>
        <v>16</v>
      </c>
      <c r="AT11" s="448">
        <f t="shared" si="1"/>
        <v>234</v>
      </c>
      <c r="AU11" s="447">
        <f t="shared" si="1"/>
        <v>12</v>
      </c>
      <c r="AV11" s="446">
        <f t="shared" si="1"/>
        <v>240</v>
      </c>
      <c r="AW11" s="448">
        <f t="shared" si="1"/>
        <v>130</v>
      </c>
      <c r="AX11" s="448">
        <f t="shared" si="1"/>
        <v>16</v>
      </c>
      <c r="AY11" s="448">
        <f t="shared" si="1"/>
        <v>114</v>
      </c>
      <c r="AZ11" s="448">
        <f t="shared" si="1"/>
        <v>6</v>
      </c>
      <c r="BA11" s="448">
        <f t="shared" si="1"/>
        <v>224</v>
      </c>
      <c r="BB11" s="448">
        <f t="shared" si="1"/>
        <v>144</v>
      </c>
      <c r="BC11" s="448">
        <f t="shared" si="1"/>
        <v>20</v>
      </c>
      <c r="BD11" s="448">
        <f t="shared" si="1"/>
        <v>124</v>
      </c>
      <c r="BE11" s="447">
        <f t="shared" si="1"/>
        <v>6</v>
      </c>
      <c r="BF11" s="446">
        <f t="shared" si="1"/>
        <v>240</v>
      </c>
      <c r="BG11" s="448">
        <f t="shared" si="1"/>
        <v>128</v>
      </c>
      <c r="BH11" s="448">
        <f t="shared" si="1"/>
        <v>20</v>
      </c>
      <c r="BI11" s="448">
        <f t="shared" si="1"/>
        <v>108</v>
      </c>
      <c r="BJ11" s="448">
        <f t="shared" si="1"/>
        <v>6</v>
      </c>
      <c r="BK11" s="448">
        <f t="shared" si="1"/>
        <v>240</v>
      </c>
      <c r="BL11" s="448">
        <f t="shared" si="1"/>
        <v>130</v>
      </c>
      <c r="BM11" s="448">
        <f t="shared" si="1"/>
        <v>20</v>
      </c>
      <c r="BN11" s="448">
        <f t="shared" si="1"/>
        <v>110</v>
      </c>
      <c r="BO11" s="447">
        <f t="shared" si="1"/>
        <v>6</v>
      </c>
      <c r="BP11" s="446">
        <f t="shared" si="1"/>
        <v>106</v>
      </c>
      <c r="BQ11" s="448">
        <f t="shared" si="1"/>
        <v>68</v>
      </c>
      <c r="BR11" s="448">
        <f t="shared" si="1"/>
        <v>8</v>
      </c>
      <c r="BS11" s="448">
        <f t="shared" si="1"/>
        <v>60</v>
      </c>
      <c r="BT11" s="448">
        <f t="shared" si="1"/>
        <v>3</v>
      </c>
      <c r="BU11" s="448">
        <f t="shared" si="1"/>
        <v>0</v>
      </c>
      <c r="BV11" s="448">
        <f t="shared" si="1"/>
        <v>0</v>
      </c>
      <c r="BW11" s="448">
        <f t="shared" si="1"/>
        <v>0</v>
      </c>
      <c r="BX11" s="448">
        <f>SUM(BX12:BX84)</f>
        <v>0</v>
      </c>
      <c r="BY11" s="447">
        <f>SUM(BY12:BY84)</f>
        <v>0</v>
      </c>
      <c r="BZ11" s="172">
        <f>SUM(BZ12:BZ84)</f>
        <v>161</v>
      </c>
      <c r="CA11" s="623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</row>
    <row r="12" spans="1:124" s="191" customFormat="1" ht="79.5" customHeight="1" hidden="1">
      <c r="A12" s="614"/>
      <c r="B12" s="183">
        <v>1</v>
      </c>
      <c r="C12" s="183"/>
      <c r="D12" s="183"/>
      <c r="E12" s="183"/>
      <c r="F12" s="183"/>
      <c r="G12" s="183"/>
      <c r="H12" s="633" t="s">
        <v>124</v>
      </c>
      <c r="I12" s="665" t="s">
        <v>515</v>
      </c>
      <c r="J12" s="184"/>
      <c r="K12" s="185"/>
      <c r="L12" s="186"/>
      <c r="M12" s="187"/>
      <c r="N12" s="186"/>
      <c r="O12" s="188"/>
      <c r="P12" s="188"/>
      <c r="Q12" s="189"/>
      <c r="R12" s="395"/>
      <c r="S12" s="288"/>
      <c r="T12" s="572"/>
      <c r="U12" s="572"/>
      <c r="V12" s="259"/>
      <c r="W12" s="259"/>
      <c r="X12" s="288"/>
      <c r="Y12" s="572"/>
      <c r="Z12" s="572"/>
      <c r="AA12" s="406"/>
      <c r="AB12" s="395"/>
      <c r="AC12" s="288"/>
      <c r="AD12" s="288"/>
      <c r="AE12" s="288"/>
      <c r="AF12" s="288"/>
      <c r="AG12" s="288"/>
      <c r="AH12" s="288"/>
      <c r="AI12" s="288"/>
      <c r="AJ12" s="288"/>
      <c r="AK12" s="406"/>
      <c r="AL12" s="427"/>
      <c r="AM12" s="428"/>
      <c r="AN12" s="428"/>
      <c r="AO12" s="428"/>
      <c r="AP12" s="428"/>
      <c r="AQ12" s="428"/>
      <c r="AR12" s="428"/>
      <c r="AS12" s="428"/>
      <c r="AT12" s="428"/>
      <c r="AU12" s="429"/>
      <c r="AV12" s="430"/>
      <c r="AW12" s="431"/>
      <c r="AX12" s="431"/>
      <c r="AY12" s="431"/>
      <c r="AZ12" s="431"/>
      <c r="BA12" s="431"/>
      <c r="BB12" s="431"/>
      <c r="BC12" s="431"/>
      <c r="BD12" s="431"/>
      <c r="BE12" s="432"/>
      <c r="BF12" s="430"/>
      <c r="BG12" s="431"/>
      <c r="BH12" s="431"/>
      <c r="BI12" s="431"/>
      <c r="BJ12" s="431"/>
      <c r="BK12" s="431"/>
      <c r="BL12" s="431"/>
      <c r="BM12" s="431"/>
      <c r="BN12" s="431"/>
      <c r="BO12" s="432"/>
      <c r="BP12" s="430"/>
      <c r="BQ12" s="431"/>
      <c r="BR12" s="431"/>
      <c r="BS12" s="431"/>
      <c r="BT12" s="431"/>
      <c r="BU12" s="431"/>
      <c r="BV12" s="431"/>
      <c r="BW12" s="431"/>
      <c r="BX12" s="431"/>
      <c r="BY12" s="432"/>
      <c r="BZ12" s="198"/>
      <c r="CA12" s="624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</row>
    <row r="13" spans="1:124" ht="44.25" customHeight="1" hidden="1">
      <c r="A13" s="614"/>
      <c r="B13" s="180">
        <v>1</v>
      </c>
      <c r="H13" s="634" t="s">
        <v>121</v>
      </c>
      <c r="I13" s="661" t="s">
        <v>62</v>
      </c>
      <c r="J13" s="262"/>
      <c r="K13" s="309" t="s">
        <v>341</v>
      </c>
      <c r="L13" s="262">
        <f>SUM(R13,W13,AB13,AG13,AL13,AQ13,AV13,BA13,BF13,BK13,BP13,BU13)</f>
        <v>144</v>
      </c>
      <c r="M13" s="405">
        <f>SUM(N13:Q13)</f>
        <v>76</v>
      </c>
      <c r="N13" s="333">
        <f>SUM(T13,Y13,AD13,AI13,AN13,AS13,AX13,BC13,BH13,BM13,BR13,BW13)</f>
        <v>40</v>
      </c>
      <c r="O13" s="336"/>
      <c r="P13" s="316"/>
      <c r="Q13" s="408">
        <f>SUM(U13,Z13,AE13,AJ13,AO13,AT13,AY13,BD13,BI13,BN13,BS13,BX13)</f>
        <v>36</v>
      </c>
      <c r="R13" s="262">
        <v>144</v>
      </c>
      <c r="S13" s="263">
        <f>SUM(T13:U13)</f>
        <v>76</v>
      </c>
      <c r="T13" s="573">
        <v>40</v>
      </c>
      <c r="U13" s="574">
        <v>36</v>
      </c>
      <c r="V13" s="263">
        <v>4</v>
      </c>
      <c r="W13" s="263"/>
      <c r="X13" s="263"/>
      <c r="Y13" s="573"/>
      <c r="Z13" s="574"/>
      <c r="AA13" s="264"/>
      <c r="AB13" s="95"/>
      <c r="AC13" s="96"/>
      <c r="AD13" s="101"/>
      <c r="AE13" s="101"/>
      <c r="AF13" s="96"/>
      <c r="AG13" s="305"/>
      <c r="AH13" s="305"/>
      <c r="AI13" s="304"/>
      <c r="AJ13" s="304"/>
      <c r="AK13" s="306"/>
      <c r="AL13" s="275"/>
      <c r="AM13" s="276"/>
      <c r="AN13" s="277"/>
      <c r="AO13" s="277"/>
      <c r="AP13" s="276"/>
      <c r="AQ13" s="276"/>
      <c r="AR13" s="276"/>
      <c r="AS13" s="277"/>
      <c r="AT13" s="277"/>
      <c r="AU13" s="276"/>
      <c r="AV13" s="113"/>
      <c r="AW13" s="114"/>
      <c r="AX13" s="115"/>
      <c r="AY13" s="115"/>
      <c r="AZ13" s="114"/>
      <c r="BA13" s="114"/>
      <c r="BB13" s="114"/>
      <c r="BC13" s="115"/>
      <c r="BD13" s="115"/>
      <c r="BE13" s="114"/>
      <c r="BF13" s="113"/>
      <c r="BG13" s="114"/>
      <c r="BH13" s="115"/>
      <c r="BI13" s="115"/>
      <c r="BJ13" s="114"/>
      <c r="BK13" s="114"/>
      <c r="BL13" s="114"/>
      <c r="BM13" s="115"/>
      <c r="BN13" s="115"/>
      <c r="BO13" s="114"/>
      <c r="BP13" s="113"/>
      <c r="BQ13" s="114"/>
      <c r="BR13" s="115"/>
      <c r="BS13" s="115"/>
      <c r="BT13" s="114"/>
      <c r="BU13" s="114"/>
      <c r="BV13" s="114"/>
      <c r="BW13" s="115"/>
      <c r="BX13" s="115"/>
      <c r="BY13" s="116"/>
      <c r="BZ13" s="450">
        <f aca="true" t="shared" si="2" ref="BZ13:BZ18">SUM(V13,AA13,AF13,AK13,AP13,AU13,AZ13,BE13,BJ13,BO13,BT13,BY13)</f>
        <v>4</v>
      </c>
      <c r="CA13" s="616" t="s">
        <v>440</v>
      </c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</row>
    <row r="14" spans="1:124" ht="46.5" customHeight="1" hidden="1">
      <c r="A14" s="614"/>
      <c r="B14" s="180">
        <v>1</v>
      </c>
      <c r="H14" s="634" t="s">
        <v>122</v>
      </c>
      <c r="I14" s="661" t="s">
        <v>338</v>
      </c>
      <c r="J14" s="262"/>
      <c r="K14" s="309">
        <v>2</v>
      </c>
      <c r="L14" s="262">
        <f>SUM(R14,W14,AB14,AG14,AL14,AQ14,AV14,BA14,BF14,BK14,BP14,BU14)</f>
        <v>144</v>
      </c>
      <c r="M14" s="405">
        <f>SUM(N14:Q14)</f>
        <v>60</v>
      </c>
      <c r="N14" s="333">
        <f>SUM(T14,Y14,AD14,AI14,AN14,AS14,AX14,BC14,BH14,BM14,BR14,BW14)</f>
        <v>34</v>
      </c>
      <c r="O14" s="336"/>
      <c r="P14" s="316"/>
      <c r="Q14" s="408">
        <f>SUM(U14,Z14,AE14,AJ14,AO14,AT14,AY14,BD14,BI14,BN14,BS14,BX14)</f>
        <v>26</v>
      </c>
      <c r="R14" s="262"/>
      <c r="S14" s="263"/>
      <c r="T14" s="573"/>
      <c r="U14" s="574"/>
      <c r="V14" s="263"/>
      <c r="W14" s="263">
        <v>144</v>
      </c>
      <c r="X14" s="263">
        <f>SUM(Y14:Z14)</f>
        <v>60</v>
      </c>
      <c r="Y14" s="573">
        <v>34</v>
      </c>
      <c r="Z14" s="574">
        <v>26</v>
      </c>
      <c r="AA14" s="264">
        <v>4</v>
      </c>
      <c r="AB14" s="95"/>
      <c r="AC14" s="96"/>
      <c r="AD14" s="101"/>
      <c r="AE14" s="101"/>
      <c r="AF14" s="96"/>
      <c r="AG14" s="305"/>
      <c r="AH14" s="305"/>
      <c r="AI14" s="304"/>
      <c r="AJ14" s="304"/>
      <c r="AK14" s="306"/>
      <c r="AL14" s="270"/>
      <c r="AM14" s="271"/>
      <c r="AN14" s="272"/>
      <c r="AO14" s="272"/>
      <c r="AP14" s="271"/>
      <c r="AQ14" s="271"/>
      <c r="AR14" s="271"/>
      <c r="AS14" s="272"/>
      <c r="AT14" s="272"/>
      <c r="AU14" s="271"/>
      <c r="AV14" s="49"/>
      <c r="AW14" s="50"/>
      <c r="AX14" s="108"/>
      <c r="AY14" s="108"/>
      <c r="AZ14" s="50"/>
      <c r="BA14" s="50"/>
      <c r="BB14" s="50"/>
      <c r="BC14" s="108"/>
      <c r="BD14" s="108"/>
      <c r="BE14" s="50"/>
      <c r="BF14" s="49"/>
      <c r="BG14" s="50"/>
      <c r="BH14" s="108"/>
      <c r="BI14" s="108"/>
      <c r="BJ14" s="50"/>
      <c r="BK14" s="50"/>
      <c r="BL14" s="50"/>
      <c r="BM14" s="108"/>
      <c r="BN14" s="108"/>
      <c r="BO14" s="50"/>
      <c r="BP14" s="49"/>
      <c r="BQ14" s="50"/>
      <c r="BR14" s="108"/>
      <c r="BS14" s="108"/>
      <c r="BT14" s="50"/>
      <c r="BU14" s="50"/>
      <c r="BV14" s="50"/>
      <c r="BW14" s="108"/>
      <c r="BX14" s="108"/>
      <c r="BY14" s="109"/>
      <c r="BZ14" s="449">
        <f t="shared" si="2"/>
        <v>4</v>
      </c>
      <c r="CA14" s="616" t="s">
        <v>441</v>
      </c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</row>
    <row r="15" spans="1:124" ht="28.5" customHeight="1" hidden="1">
      <c r="A15" s="614"/>
      <c r="H15" s="634" t="s">
        <v>123</v>
      </c>
      <c r="I15" s="661" t="s">
        <v>339</v>
      </c>
      <c r="J15" s="262"/>
      <c r="K15" s="309">
        <v>2</v>
      </c>
      <c r="L15" s="262">
        <f>SUM(R15,W15,AB15,AG15,AL15,AQ15,AV15,BA15,BF15,BK15,BP15,BU15)</f>
        <v>72</v>
      </c>
      <c r="M15" s="405">
        <f>SUM(N15:Q15)</f>
        <v>34</v>
      </c>
      <c r="N15" s="333">
        <f>SUM(T15,Y15,AD15,AI15,AN15,AS15,AX15,BC15,BH15,BM15,BR15,BW15)</f>
        <v>18</v>
      </c>
      <c r="O15" s="336"/>
      <c r="P15" s="316"/>
      <c r="Q15" s="408">
        <f>SUM(U15,Z15,AE15,AJ15,AO15,AT15,AY15,BD15,BI15,BN15,BS15,BX15)</f>
        <v>16</v>
      </c>
      <c r="R15" s="262"/>
      <c r="S15" s="263"/>
      <c r="T15" s="573"/>
      <c r="U15" s="574"/>
      <c r="V15" s="263"/>
      <c r="W15" s="263">
        <v>72</v>
      </c>
      <c r="X15" s="263">
        <f>SUM(Y15:Z15)</f>
        <v>34</v>
      </c>
      <c r="Y15" s="573">
        <v>18</v>
      </c>
      <c r="Z15" s="574">
        <v>16</v>
      </c>
      <c r="AA15" s="264">
        <v>2</v>
      </c>
      <c r="AB15" s="95"/>
      <c r="AC15" s="96"/>
      <c r="AD15" s="101"/>
      <c r="AE15" s="101"/>
      <c r="AF15" s="96"/>
      <c r="AG15" s="305"/>
      <c r="AH15" s="305"/>
      <c r="AI15" s="304"/>
      <c r="AJ15" s="304"/>
      <c r="AK15" s="306"/>
      <c r="AL15" s="275"/>
      <c r="AM15" s="276"/>
      <c r="AN15" s="277"/>
      <c r="AO15" s="277"/>
      <c r="AP15" s="276"/>
      <c r="AQ15" s="276"/>
      <c r="AR15" s="276"/>
      <c r="AS15" s="277"/>
      <c r="AT15" s="277"/>
      <c r="AU15" s="537"/>
      <c r="AV15" s="113"/>
      <c r="AW15" s="114"/>
      <c r="AX15" s="115"/>
      <c r="AY15" s="115"/>
      <c r="AZ15" s="114"/>
      <c r="BA15" s="114"/>
      <c r="BB15" s="114"/>
      <c r="BC15" s="115"/>
      <c r="BD15" s="115"/>
      <c r="BE15" s="538"/>
      <c r="BF15" s="113"/>
      <c r="BG15" s="114"/>
      <c r="BH15" s="115"/>
      <c r="BI15" s="115"/>
      <c r="BJ15" s="114"/>
      <c r="BK15" s="114"/>
      <c r="BL15" s="114"/>
      <c r="BM15" s="115"/>
      <c r="BN15" s="115"/>
      <c r="BO15" s="538"/>
      <c r="BP15" s="113"/>
      <c r="BQ15" s="114"/>
      <c r="BR15" s="115"/>
      <c r="BS15" s="115"/>
      <c r="BT15" s="114"/>
      <c r="BU15" s="114"/>
      <c r="BV15" s="114"/>
      <c r="BW15" s="115"/>
      <c r="BX15" s="115"/>
      <c r="BY15" s="116"/>
      <c r="BZ15" s="450">
        <f t="shared" si="2"/>
        <v>2</v>
      </c>
      <c r="CA15" s="616" t="str">
        <f>'матрица компетенций'!B9</f>
        <v>УК-7</v>
      </c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1:124" ht="28.5" customHeight="1" hidden="1">
      <c r="A16" s="614"/>
      <c r="B16" s="180">
        <v>1</v>
      </c>
      <c r="H16" s="634" t="s">
        <v>340</v>
      </c>
      <c r="I16" s="661" t="s">
        <v>337</v>
      </c>
      <c r="J16" s="262"/>
      <c r="K16" s="309" t="s">
        <v>341</v>
      </c>
      <c r="L16" s="262">
        <f>SUM(R16,W16,AB16,AG16,AL16,AQ16,AV16,BA16,BF16,BK16,BP16,BU16)</f>
        <v>72</v>
      </c>
      <c r="M16" s="405">
        <f>SUM(N16:Q16)</f>
        <v>34</v>
      </c>
      <c r="N16" s="333">
        <f>SUM(T16,Y16,AD16,AI16,AN16,AS16,AX16,BC16,BH16,BM16,BR16,BW16)</f>
        <v>18</v>
      </c>
      <c r="O16" s="336"/>
      <c r="P16" s="316"/>
      <c r="Q16" s="408">
        <f>SUM(U16,Z16,AE16,AJ16,AO16,AT16,AY16,BD16,BI16,BN16,BS16,BX16)</f>
        <v>16</v>
      </c>
      <c r="R16" s="262">
        <v>72</v>
      </c>
      <c r="S16" s="263">
        <f>SUM(T16:U16)</f>
        <v>34</v>
      </c>
      <c r="T16" s="573">
        <v>18</v>
      </c>
      <c r="U16" s="574">
        <v>16</v>
      </c>
      <c r="V16" s="263">
        <v>2</v>
      </c>
      <c r="W16" s="263"/>
      <c r="X16" s="263"/>
      <c r="Y16" s="573"/>
      <c r="Z16" s="574"/>
      <c r="AA16" s="264"/>
      <c r="AB16" s="95"/>
      <c r="AC16" s="96"/>
      <c r="AD16" s="101"/>
      <c r="AE16" s="101"/>
      <c r="AF16" s="96"/>
      <c r="AG16" s="305"/>
      <c r="AH16" s="305"/>
      <c r="AI16" s="304"/>
      <c r="AJ16" s="304"/>
      <c r="AK16" s="306"/>
      <c r="AL16" s="270"/>
      <c r="AM16" s="271"/>
      <c r="AN16" s="272"/>
      <c r="AO16" s="272"/>
      <c r="AP16" s="271"/>
      <c r="AQ16" s="271"/>
      <c r="AR16" s="271"/>
      <c r="AS16" s="272"/>
      <c r="AT16" s="272"/>
      <c r="AU16" s="271"/>
      <c r="AV16" s="49"/>
      <c r="AW16" s="50"/>
      <c r="AX16" s="108"/>
      <c r="AY16" s="108"/>
      <c r="AZ16" s="50"/>
      <c r="BA16" s="50"/>
      <c r="BB16" s="50"/>
      <c r="BC16" s="108"/>
      <c r="BD16" s="108"/>
      <c r="BE16" s="50"/>
      <c r="BF16" s="49"/>
      <c r="BG16" s="50"/>
      <c r="BH16" s="108"/>
      <c r="BI16" s="108"/>
      <c r="BJ16" s="50"/>
      <c r="BK16" s="50"/>
      <c r="BL16" s="50"/>
      <c r="BM16" s="108"/>
      <c r="BN16" s="108"/>
      <c r="BO16" s="50"/>
      <c r="BP16" s="49"/>
      <c r="BQ16" s="50"/>
      <c r="BR16" s="108"/>
      <c r="BS16" s="108"/>
      <c r="BT16" s="50"/>
      <c r="BU16" s="50"/>
      <c r="BV16" s="50"/>
      <c r="BW16" s="108"/>
      <c r="BX16" s="108"/>
      <c r="BY16" s="109"/>
      <c r="BZ16" s="449">
        <f t="shared" si="2"/>
        <v>2</v>
      </c>
      <c r="CA16" s="616" t="str">
        <f>'матрица компетенций'!B11</f>
        <v>УК-9</v>
      </c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</row>
    <row r="17" spans="1:124" s="191" customFormat="1" ht="54.75" customHeight="1" hidden="1">
      <c r="A17" s="614"/>
      <c r="B17" s="183">
        <v>1</v>
      </c>
      <c r="C17" s="183"/>
      <c r="D17" s="183"/>
      <c r="E17" s="183"/>
      <c r="F17" s="183"/>
      <c r="G17" s="183"/>
      <c r="H17" s="635" t="s">
        <v>125</v>
      </c>
      <c r="I17" s="665" t="s">
        <v>523</v>
      </c>
      <c r="J17" s="393"/>
      <c r="K17" s="309"/>
      <c r="L17" s="395"/>
      <c r="M17" s="311"/>
      <c r="N17" s="524"/>
      <c r="O17" s="525"/>
      <c r="P17" s="525"/>
      <c r="Q17" s="526"/>
      <c r="R17" s="524"/>
      <c r="S17" s="525"/>
      <c r="T17" s="572"/>
      <c r="U17" s="572"/>
      <c r="V17" s="259"/>
      <c r="W17" s="263"/>
      <c r="X17" s="525"/>
      <c r="Y17" s="572"/>
      <c r="Z17" s="572"/>
      <c r="AA17" s="526"/>
      <c r="AB17" s="527"/>
      <c r="AC17" s="188"/>
      <c r="AD17" s="188"/>
      <c r="AE17" s="188"/>
      <c r="AF17" s="188"/>
      <c r="AG17" s="188"/>
      <c r="AH17" s="188"/>
      <c r="AI17" s="188"/>
      <c r="AJ17" s="188"/>
      <c r="AK17" s="189"/>
      <c r="AL17" s="430"/>
      <c r="AM17" s="431"/>
      <c r="AN17" s="431"/>
      <c r="AO17" s="431"/>
      <c r="AP17" s="431"/>
      <c r="AQ17" s="431"/>
      <c r="AR17" s="431"/>
      <c r="AS17" s="431"/>
      <c r="AT17" s="431"/>
      <c r="AU17" s="432"/>
      <c r="AV17" s="430"/>
      <c r="AW17" s="431"/>
      <c r="AX17" s="431"/>
      <c r="AY17" s="431"/>
      <c r="AZ17" s="431"/>
      <c r="BA17" s="431"/>
      <c r="BB17" s="431"/>
      <c r="BC17" s="431"/>
      <c r="BD17" s="431"/>
      <c r="BE17" s="432"/>
      <c r="BF17" s="430"/>
      <c r="BG17" s="431"/>
      <c r="BH17" s="431"/>
      <c r="BI17" s="431"/>
      <c r="BJ17" s="431"/>
      <c r="BK17" s="431"/>
      <c r="BL17" s="431"/>
      <c r="BM17" s="431"/>
      <c r="BN17" s="431"/>
      <c r="BO17" s="432"/>
      <c r="BP17" s="430"/>
      <c r="BQ17" s="431"/>
      <c r="BR17" s="431"/>
      <c r="BS17" s="431"/>
      <c r="BT17" s="431"/>
      <c r="BU17" s="431"/>
      <c r="BV17" s="431"/>
      <c r="BW17" s="431"/>
      <c r="BX17" s="431"/>
      <c r="BY17" s="432"/>
      <c r="BZ17" s="450">
        <f t="shared" si="2"/>
        <v>0</v>
      </c>
      <c r="CA17" s="616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</row>
    <row r="18" spans="1:124" s="12" customFormat="1" ht="51" customHeight="1" hidden="1">
      <c r="A18" s="614"/>
      <c r="B18" s="182">
        <v>1</v>
      </c>
      <c r="C18" s="182"/>
      <c r="D18" s="182"/>
      <c r="E18" s="182"/>
      <c r="F18" s="182"/>
      <c r="G18" s="182"/>
      <c r="H18" s="636" t="s">
        <v>127</v>
      </c>
      <c r="I18" s="661" t="s">
        <v>70</v>
      </c>
      <c r="J18" s="262"/>
      <c r="K18" s="309" t="s">
        <v>429</v>
      </c>
      <c r="L18" s="262">
        <f>SUM(R18,W18,AB18,AG18,AL18,AQ18,AV18,BA18,BF18,BK18,BP18,BU18)</f>
        <v>198</v>
      </c>
      <c r="M18" s="405">
        <f>SUM(N18:Q18)</f>
        <v>108</v>
      </c>
      <c r="N18" s="333">
        <f>SUM(T18,Y18,AD18,AI18,AN18,AS18,AX18,BC18,BH18,BM18,BR18,BW18)</f>
        <v>0</v>
      </c>
      <c r="O18" s="336"/>
      <c r="P18" s="316">
        <f>SUM(U18,Z18,AE18,AJ18,AO18,AT18,AY18,BD18,BI18,BN18,BS18,BX18)</f>
        <v>108</v>
      </c>
      <c r="Q18" s="408"/>
      <c r="R18" s="258">
        <v>90</v>
      </c>
      <c r="S18" s="263">
        <f>SUM(T18:U18)</f>
        <v>54</v>
      </c>
      <c r="T18" s="573"/>
      <c r="U18" s="574">
        <v>54</v>
      </c>
      <c r="V18" s="263"/>
      <c r="W18" s="263">
        <v>108</v>
      </c>
      <c r="X18" s="263">
        <f>SUM(Y18:Z18)</f>
        <v>54</v>
      </c>
      <c r="Y18" s="573"/>
      <c r="Z18" s="574">
        <v>54</v>
      </c>
      <c r="AA18" s="264">
        <v>5</v>
      </c>
      <c r="AB18" s="95"/>
      <c r="AC18" s="96"/>
      <c r="AD18" s="101"/>
      <c r="AE18" s="101"/>
      <c r="AF18" s="96"/>
      <c r="AG18" s="305"/>
      <c r="AH18" s="305"/>
      <c r="AI18" s="304"/>
      <c r="AJ18" s="304"/>
      <c r="AK18" s="306"/>
      <c r="AL18" s="48"/>
      <c r="AM18" s="47"/>
      <c r="AN18" s="36"/>
      <c r="AO18" s="36"/>
      <c r="AP18" s="47"/>
      <c r="AQ18" s="47"/>
      <c r="AR18" s="47"/>
      <c r="AS18" s="36"/>
      <c r="AT18" s="36"/>
      <c r="AU18" s="51"/>
      <c r="AV18" s="53"/>
      <c r="AW18" s="57"/>
      <c r="AX18" s="117"/>
      <c r="AY18" s="117"/>
      <c r="AZ18" s="57"/>
      <c r="BA18" s="57"/>
      <c r="BB18" s="57"/>
      <c r="BC18" s="117"/>
      <c r="BD18" s="117"/>
      <c r="BE18" s="59"/>
      <c r="BF18" s="55"/>
      <c r="BG18" s="57"/>
      <c r="BH18" s="117"/>
      <c r="BI18" s="117"/>
      <c r="BJ18" s="57"/>
      <c r="BK18" s="57"/>
      <c r="BL18" s="57"/>
      <c r="BM18" s="117"/>
      <c r="BN18" s="117"/>
      <c r="BO18" s="125"/>
      <c r="BP18" s="53"/>
      <c r="BQ18" s="57"/>
      <c r="BR18" s="117"/>
      <c r="BS18" s="117"/>
      <c r="BT18" s="57"/>
      <c r="BU18" s="57"/>
      <c r="BV18" s="57"/>
      <c r="BW18" s="117"/>
      <c r="BX18" s="117"/>
      <c r="BY18" s="59"/>
      <c r="BZ18" s="450">
        <f t="shared" si="2"/>
        <v>5</v>
      </c>
      <c r="CA18" s="616" t="str">
        <f>'матрица компетенций'!B5</f>
        <v>УК-3</v>
      </c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</row>
    <row r="19" spans="1:124" ht="45.75" customHeight="1" hidden="1">
      <c r="A19" s="614"/>
      <c r="B19" s="180">
        <v>1</v>
      </c>
      <c r="H19" s="636" t="s">
        <v>128</v>
      </c>
      <c r="I19" s="661" t="s">
        <v>69</v>
      </c>
      <c r="J19" s="333"/>
      <c r="K19" s="309">
        <v>1</v>
      </c>
      <c r="L19" s="262">
        <f>SUM(R19,W19,AB19,AG19,AL19,AQ19,AV19,BA19,BF19,BK19,BP19,BU19)</f>
        <v>90</v>
      </c>
      <c r="M19" s="405">
        <f>SUM(N19:Q19)</f>
        <v>54</v>
      </c>
      <c r="N19" s="333">
        <f>SUM(T19,Y19,AD19,AI19,AN19,AS19,AX19,BC19,BH19,BM19,BR19,BW19)</f>
        <v>0</v>
      </c>
      <c r="O19" s="336"/>
      <c r="P19" s="316">
        <f>SUM(U19,Z19,AE19,AJ19,AO19,AT19,AY19,BD19,BI19,BN19,BS19,BX19)</f>
        <v>54</v>
      </c>
      <c r="Q19" s="408"/>
      <c r="R19" s="258">
        <v>90</v>
      </c>
      <c r="S19" s="263">
        <f>SUM(T19:U19)</f>
        <v>54</v>
      </c>
      <c r="T19" s="574"/>
      <c r="U19" s="574">
        <v>54</v>
      </c>
      <c r="V19" s="263">
        <v>3</v>
      </c>
      <c r="W19" s="263"/>
      <c r="X19" s="316"/>
      <c r="Y19" s="574"/>
      <c r="Z19" s="574"/>
      <c r="AA19" s="264"/>
      <c r="AB19" s="46"/>
      <c r="AC19" s="47"/>
      <c r="AD19" s="36"/>
      <c r="AE19" s="36"/>
      <c r="AF19" s="57"/>
      <c r="AG19" s="47"/>
      <c r="AH19" s="47"/>
      <c r="AI19" s="36"/>
      <c r="AJ19" s="36"/>
      <c r="AK19" s="56"/>
      <c r="AL19" s="48"/>
      <c r="AM19" s="47"/>
      <c r="AN19" s="36"/>
      <c r="AO19" s="36"/>
      <c r="AP19" s="47"/>
      <c r="AQ19" s="47"/>
      <c r="AR19" s="47"/>
      <c r="AS19" s="36"/>
      <c r="AT19" s="36"/>
      <c r="AU19" s="51"/>
      <c r="AV19" s="46"/>
      <c r="AW19" s="47"/>
      <c r="AX19" s="36"/>
      <c r="AY19" s="36"/>
      <c r="AZ19" s="47"/>
      <c r="BA19" s="47"/>
      <c r="BB19" s="47"/>
      <c r="BC19" s="36"/>
      <c r="BD19" s="36"/>
      <c r="BE19" s="54"/>
      <c r="BF19" s="48"/>
      <c r="BG19" s="47"/>
      <c r="BH19" s="36"/>
      <c r="BI19" s="36"/>
      <c r="BJ19" s="47"/>
      <c r="BK19" s="47"/>
      <c r="BL19" s="47"/>
      <c r="BM19" s="36"/>
      <c r="BN19" s="36"/>
      <c r="BO19" s="51"/>
      <c r="BP19" s="46"/>
      <c r="BQ19" s="47"/>
      <c r="BR19" s="36"/>
      <c r="BS19" s="36"/>
      <c r="BT19" s="47"/>
      <c r="BU19" s="47"/>
      <c r="BV19" s="47"/>
      <c r="BW19" s="36"/>
      <c r="BX19" s="36"/>
      <c r="BY19" s="54"/>
      <c r="BZ19" s="450">
        <f>SUM(V19,AA19,AF19,AK19,AP23,AU19,AZ19,BE19,BJ19,BO19,BT19,BY19)</f>
        <v>3</v>
      </c>
      <c r="CA19" s="616" t="str">
        <f>'матрица компетенций'!B13</f>
        <v>УК-11</v>
      </c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1:124" s="191" customFormat="1" ht="104.25" customHeight="1" hidden="1">
      <c r="A20" s="614"/>
      <c r="B20" s="183"/>
      <c r="C20" s="183">
        <v>2</v>
      </c>
      <c r="D20" s="183"/>
      <c r="E20" s="183"/>
      <c r="F20" s="183"/>
      <c r="G20" s="183"/>
      <c r="H20" s="637" t="s">
        <v>129</v>
      </c>
      <c r="I20" s="666" t="s">
        <v>524</v>
      </c>
      <c r="J20" s="308"/>
      <c r="K20" s="309"/>
      <c r="L20" s="310"/>
      <c r="M20" s="311"/>
      <c r="N20" s="310"/>
      <c r="O20" s="312"/>
      <c r="P20" s="312"/>
      <c r="Q20" s="406"/>
      <c r="R20" s="310"/>
      <c r="S20" s="312"/>
      <c r="T20" s="582"/>
      <c r="U20" s="582"/>
      <c r="V20" s="320"/>
      <c r="W20" s="320"/>
      <c r="X20" s="324"/>
      <c r="Y20" s="324"/>
      <c r="Z20" s="324"/>
      <c r="AA20" s="325"/>
      <c r="AB20" s="433"/>
      <c r="AC20" s="434"/>
      <c r="AD20" s="434"/>
      <c r="AE20" s="434"/>
      <c r="AF20" s="439"/>
      <c r="AG20" s="434"/>
      <c r="AH20" s="434"/>
      <c r="AI20" s="434"/>
      <c r="AJ20" s="434"/>
      <c r="AK20" s="435"/>
      <c r="AL20" s="328"/>
      <c r="AM20" s="320"/>
      <c r="AN20" s="321"/>
      <c r="AO20" s="321"/>
      <c r="AP20" s="320"/>
      <c r="AQ20" s="320"/>
      <c r="AR20" s="320"/>
      <c r="AS20" s="321"/>
      <c r="AT20" s="321"/>
      <c r="AU20" s="329"/>
      <c r="AV20" s="330"/>
      <c r="AW20" s="320"/>
      <c r="AX20" s="321"/>
      <c r="AY20" s="321"/>
      <c r="AZ20" s="320"/>
      <c r="BA20" s="320"/>
      <c r="BB20" s="320"/>
      <c r="BC20" s="321"/>
      <c r="BD20" s="214"/>
      <c r="BE20" s="217"/>
      <c r="BF20" s="212"/>
      <c r="BG20" s="213"/>
      <c r="BH20" s="214"/>
      <c r="BI20" s="214"/>
      <c r="BJ20" s="213"/>
      <c r="BK20" s="213"/>
      <c r="BL20" s="213"/>
      <c r="BM20" s="214"/>
      <c r="BN20" s="214"/>
      <c r="BO20" s="215"/>
      <c r="BP20" s="216"/>
      <c r="BQ20" s="213"/>
      <c r="BR20" s="214"/>
      <c r="BS20" s="214"/>
      <c r="BT20" s="213"/>
      <c r="BU20" s="213"/>
      <c r="BV20" s="213"/>
      <c r="BW20" s="214"/>
      <c r="BX20" s="214"/>
      <c r="BY20" s="217"/>
      <c r="BZ20" s="450">
        <f aca="true" t="shared" si="3" ref="BZ20:BZ28">SUM(V20,AA20,AF20,AK20,AP20,AU20,AZ20,BE20,BJ20,BO20,BT20,BY20)</f>
        <v>0</v>
      </c>
      <c r="CA20" s="616" t="s">
        <v>464</v>
      </c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</row>
    <row r="21" spans="1:124" s="191" customFormat="1" ht="58.5" customHeight="1" hidden="1">
      <c r="A21" s="614"/>
      <c r="B21" s="183"/>
      <c r="C21" s="183"/>
      <c r="D21" s="183"/>
      <c r="E21" s="183"/>
      <c r="F21" s="183"/>
      <c r="G21" s="183"/>
      <c r="H21" s="636" t="s">
        <v>130</v>
      </c>
      <c r="I21" s="661" t="s">
        <v>308</v>
      </c>
      <c r="J21" s="313"/>
      <c r="K21" s="226">
        <v>2</v>
      </c>
      <c r="L21" s="225">
        <f>SUM(R21,W21,AB21,AG21,AL21,AQ21,AV21,BA21,BF21,BK21,BP21,BU21)</f>
        <v>108</v>
      </c>
      <c r="M21" s="314">
        <f>SUM(N21:Q21)</f>
        <v>54</v>
      </c>
      <c r="N21" s="225">
        <f>SUM(T21,Y21,AD21,AI21,AN21,AS21,AX21,BC21,BH21,BM21,BR21,BW21)</f>
        <v>0</v>
      </c>
      <c r="O21" s="305">
        <f>SUM(U21,Z21,AE21,AJ21,AO21,AT21,AY21,BD21,BI21,BN21,BS21,BX21)</f>
        <v>54</v>
      </c>
      <c r="P21" s="305"/>
      <c r="Q21" s="306"/>
      <c r="R21" s="225"/>
      <c r="S21" s="305"/>
      <c r="T21" s="581"/>
      <c r="U21" s="581"/>
      <c r="V21" s="314"/>
      <c r="W21" s="305">
        <v>108</v>
      </c>
      <c r="X21" s="305">
        <f>SUM(Y21:Z21)</f>
        <v>54</v>
      </c>
      <c r="Y21" s="307"/>
      <c r="Z21" s="307">
        <v>54</v>
      </c>
      <c r="AA21" s="306">
        <v>3</v>
      </c>
      <c r="AB21" s="225"/>
      <c r="AC21" s="255"/>
      <c r="AD21" s="304"/>
      <c r="AE21" s="304"/>
      <c r="AF21" s="305"/>
      <c r="AG21" s="305"/>
      <c r="AH21" s="255"/>
      <c r="AI21" s="304"/>
      <c r="AJ21" s="304"/>
      <c r="AK21" s="306"/>
      <c r="AL21" s="328"/>
      <c r="AM21" s="320"/>
      <c r="AN21" s="321"/>
      <c r="AO21" s="321"/>
      <c r="AP21" s="320"/>
      <c r="AQ21" s="320"/>
      <c r="AR21" s="320"/>
      <c r="AS21" s="321"/>
      <c r="AT21" s="321"/>
      <c r="AU21" s="329"/>
      <c r="AV21" s="330"/>
      <c r="AW21" s="320"/>
      <c r="AX21" s="321"/>
      <c r="AY21" s="321"/>
      <c r="AZ21" s="320"/>
      <c r="BA21" s="320"/>
      <c r="BB21" s="320"/>
      <c r="BC21" s="321"/>
      <c r="BD21" s="214"/>
      <c r="BE21" s="217"/>
      <c r="BF21" s="212"/>
      <c r="BG21" s="213"/>
      <c r="BH21" s="214"/>
      <c r="BI21" s="214"/>
      <c r="BJ21" s="213"/>
      <c r="BK21" s="213"/>
      <c r="BL21" s="213"/>
      <c r="BM21" s="214"/>
      <c r="BN21" s="214"/>
      <c r="BO21" s="215"/>
      <c r="BP21" s="216"/>
      <c r="BQ21" s="213"/>
      <c r="BR21" s="214"/>
      <c r="BS21" s="214"/>
      <c r="BT21" s="213"/>
      <c r="BU21" s="213"/>
      <c r="BV21" s="213"/>
      <c r="BW21" s="214"/>
      <c r="BX21" s="214"/>
      <c r="BY21" s="217"/>
      <c r="BZ21" s="450">
        <f t="shared" si="3"/>
        <v>3</v>
      </c>
      <c r="CA21" s="616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</row>
    <row r="22" spans="1:124" ht="53.25" customHeight="1" hidden="1">
      <c r="A22" s="614"/>
      <c r="C22" s="180">
        <v>2</v>
      </c>
      <c r="H22" s="636" t="s">
        <v>163</v>
      </c>
      <c r="I22" s="661" t="s">
        <v>165</v>
      </c>
      <c r="J22" s="313"/>
      <c r="K22" s="226">
        <v>3</v>
      </c>
      <c r="L22" s="225">
        <f>SUM(R22,W22,AB22,AG22,AL22,AQ22,AV22,BA22,BF22,BK22,BP22,BU22)</f>
        <v>100</v>
      </c>
      <c r="M22" s="314">
        <f>SUM(N22:Q22)</f>
        <v>51</v>
      </c>
      <c r="N22" s="225">
        <f>SUM(T22,Y22,AD22,AI22,AN22,AS22,AX22,BC22,BH22,BM22,BR22,BW22)</f>
        <v>0</v>
      </c>
      <c r="O22" s="305">
        <f>SUM(U22,Z22,AE22,AJ22,AO22,AT22,AY22,BD22,BI22,BN22,BS22,BX22)</f>
        <v>51</v>
      </c>
      <c r="P22" s="305"/>
      <c r="Q22" s="306"/>
      <c r="R22" s="225"/>
      <c r="S22" s="305"/>
      <c r="T22" s="581"/>
      <c r="U22" s="581"/>
      <c r="V22" s="314"/>
      <c r="W22" s="305"/>
      <c r="X22" s="305"/>
      <c r="Y22" s="307"/>
      <c r="Z22" s="307"/>
      <c r="AA22" s="306"/>
      <c r="AB22" s="225">
        <v>100</v>
      </c>
      <c r="AC22" s="255">
        <f>SUM(AD22:AE22)</f>
        <v>51</v>
      </c>
      <c r="AD22" s="304"/>
      <c r="AE22" s="304">
        <v>51</v>
      </c>
      <c r="AF22" s="305">
        <v>3</v>
      </c>
      <c r="AG22" s="305"/>
      <c r="AH22" s="255"/>
      <c r="AI22" s="304"/>
      <c r="AJ22" s="304"/>
      <c r="AK22" s="306"/>
      <c r="AL22" s="262"/>
      <c r="AM22" s="316"/>
      <c r="AN22" s="304"/>
      <c r="AO22" s="304"/>
      <c r="AP22" s="263"/>
      <c r="AQ22" s="305"/>
      <c r="AR22" s="305"/>
      <c r="AS22" s="304"/>
      <c r="AT22" s="304"/>
      <c r="AU22" s="314"/>
      <c r="AV22" s="225"/>
      <c r="AW22" s="305"/>
      <c r="AX22" s="304"/>
      <c r="AY22" s="304"/>
      <c r="AZ22" s="305"/>
      <c r="BA22" s="305"/>
      <c r="BB22" s="305"/>
      <c r="BC22" s="304"/>
      <c r="BD22" s="36"/>
      <c r="BE22" s="33"/>
      <c r="BF22" s="44"/>
      <c r="BG22" s="31"/>
      <c r="BH22" s="36"/>
      <c r="BI22" s="36"/>
      <c r="BJ22" s="31"/>
      <c r="BK22" s="31"/>
      <c r="BL22" s="31"/>
      <c r="BM22" s="36"/>
      <c r="BN22" s="36"/>
      <c r="BO22" s="35"/>
      <c r="BP22" s="34"/>
      <c r="BQ22" s="31"/>
      <c r="BR22" s="36"/>
      <c r="BS22" s="36"/>
      <c r="BT22" s="31"/>
      <c r="BU22" s="31"/>
      <c r="BV22" s="31"/>
      <c r="BW22" s="36"/>
      <c r="BX22" s="36"/>
      <c r="BY22" s="33"/>
      <c r="BZ22" s="450">
        <f t="shared" si="3"/>
        <v>3</v>
      </c>
      <c r="CA22" s="616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</row>
    <row r="23" spans="1:124" s="191" customFormat="1" ht="60" customHeight="1" hidden="1">
      <c r="A23" s="614"/>
      <c r="B23" s="183">
        <v>1</v>
      </c>
      <c r="C23" s="183"/>
      <c r="D23" s="183"/>
      <c r="E23" s="183"/>
      <c r="F23" s="183"/>
      <c r="G23" s="183"/>
      <c r="H23" s="635" t="s">
        <v>131</v>
      </c>
      <c r="I23" s="665" t="s">
        <v>126</v>
      </c>
      <c r="J23" s="393"/>
      <c r="K23" s="394"/>
      <c r="L23" s="395"/>
      <c r="M23" s="311"/>
      <c r="N23" s="524"/>
      <c r="O23" s="525"/>
      <c r="P23" s="525"/>
      <c r="Q23" s="526"/>
      <c r="R23" s="524"/>
      <c r="S23" s="525"/>
      <c r="T23" s="572"/>
      <c r="U23" s="572"/>
      <c r="V23" s="263"/>
      <c r="W23" s="263"/>
      <c r="X23" s="525"/>
      <c r="Y23" s="572"/>
      <c r="Z23" s="572"/>
      <c r="AA23" s="526"/>
      <c r="AB23" s="524"/>
      <c r="AC23" s="288"/>
      <c r="AD23" s="288"/>
      <c r="AE23" s="288"/>
      <c r="AF23" s="288"/>
      <c r="AG23" s="288"/>
      <c r="AH23" s="288"/>
      <c r="AI23" s="288"/>
      <c r="AJ23" s="288"/>
      <c r="AK23" s="406"/>
      <c r="AL23" s="427"/>
      <c r="AM23" s="428"/>
      <c r="AN23" s="428"/>
      <c r="AO23" s="428"/>
      <c r="AP23" s="428"/>
      <c r="AQ23" s="428"/>
      <c r="AR23" s="428"/>
      <c r="AS23" s="428"/>
      <c r="AT23" s="428"/>
      <c r="AU23" s="429"/>
      <c r="AV23" s="430"/>
      <c r="AW23" s="431"/>
      <c r="AX23" s="431"/>
      <c r="AY23" s="431"/>
      <c r="AZ23" s="431"/>
      <c r="BA23" s="431"/>
      <c r="BB23" s="431"/>
      <c r="BC23" s="431"/>
      <c r="BD23" s="431"/>
      <c r="BE23" s="432"/>
      <c r="BF23" s="430"/>
      <c r="BG23" s="431"/>
      <c r="BH23" s="431"/>
      <c r="BI23" s="431"/>
      <c r="BJ23" s="431"/>
      <c r="BK23" s="431"/>
      <c r="BL23" s="431"/>
      <c r="BM23" s="431"/>
      <c r="BN23" s="431"/>
      <c r="BO23" s="432"/>
      <c r="BP23" s="430"/>
      <c r="BQ23" s="431"/>
      <c r="BR23" s="431"/>
      <c r="BS23" s="431"/>
      <c r="BT23" s="431"/>
      <c r="BU23" s="431"/>
      <c r="BV23" s="431"/>
      <c r="BW23" s="431"/>
      <c r="BX23" s="431"/>
      <c r="BY23" s="432"/>
      <c r="BZ23" s="289">
        <f t="shared" si="3"/>
        <v>0</v>
      </c>
      <c r="CA23" s="616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</row>
    <row r="24" spans="1:124" s="90" customFormat="1" ht="80.25" customHeight="1" hidden="1">
      <c r="A24" s="615"/>
      <c r="B24" s="180">
        <v>1</v>
      </c>
      <c r="C24" s="180"/>
      <c r="D24" s="180"/>
      <c r="E24" s="180"/>
      <c r="F24" s="180"/>
      <c r="G24" s="180"/>
      <c r="H24" s="634" t="s">
        <v>132</v>
      </c>
      <c r="I24" s="662" t="s">
        <v>66</v>
      </c>
      <c r="J24" s="137">
        <v>2</v>
      </c>
      <c r="K24" s="257">
        <v>1</v>
      </c>
      <c r="L24" s="137">
        <f>SUM(R24,W24,AB24,AG24,AL24,AQ24,AV24,BA24,BF24,BK24,BP24,BU24)</f>
        <v>202</v>
      </c>
      <c r="M24" s="269">
        <f>SUM(N24:Q24)</f>
        <v>128</v>
      </c>
      <c r="N24" s="262">
        <f>SUM(T24,Y24,AD24,AI24,AN24,AS24,AX24,BC24,BH24,BM24,BR24,BW24)</f>
        <v>20</v>
      </c>
      <c r="O24" s="263">
        <f>SUM(U24,Z24,AE24,AJ24,AO24,AT24,AY24,BD24,BI24,BN24,BS24,BX24)</f>
        <v>108</v>
      </c>
      <c r="P24" s="263"/>
      <c r="Q24" s="264"/>
      <c r="R24" s="258">
        <v>94</v>
      </c>
      <c r="S24" s="263">
        <f>SUM(T24:U24)</f>
        <v>62</v>
      </c>
      <c r="T24" s="573">
        <v>8</v>
      </c>
      <c r="U24" s="573">
        <v>54</v>
      </c>
      <c r="V24" s="263">
        <v>3</v>
      </c>
      <c r="W24" s="263">
        <v>108</v>
      </c>
      <c r="X24" s="301">
        <f>SUM(Y24:Z24)</f>
        <v>66</v>
      </c>
      <c r="Y24" s="573">
        <v>12</v>
      </c>
      <c r="Z24" s="573">
        <v>54</v>
      </c>
      <c r="AA24" s="264">
        <v>3</v>
      </c>
      <c r="AB24" s="262"/>
      <c r="AC24" s="255"/>
      <c r="AD24" s="256"/>
      <c r="AE24" s="256"/>
      <c r="AF24" s="255"/>
      <c r="AG24" s="255"/>
      <c r="AH24" s="255"/>
      <c r="AI24" s="256"/>
      <c r="AJ24" s="256"/>
      <c r="AK24" s="257"/>
      <c r="AL24" s="278"/>
      <c r="AM24" s="271"/>
      <c r="AN24" s="279"/>
      <c r="AO24" s="279"/>
      <c r="AP24" s="271"/>
      <c r="AQ24" s="271"/>
      <c r="AR24" s="271"/>
      <c r="AS24" s="279"/>
      <c r="AT24" s="279"/>
      <c r="AU24" s="280"/>
      <c r="AV24" s="106"/>
      <c r="AW24" s="122"/>
      <c r="AX24" s="123"/>
      <c r="AY24" s="123"/>
      <c r="AZ24" s="122"/>
      <c r="BA24" s="122"/>
      <c r="BB24" s="122"/>
      <c r="BC24" s="123"/>
      <c r="BD24" s="123"/>
      <c r="BE24" s="107"/>
      <c r="BF24" s="121"/>
      <c r="BG24" s="122"/>
      <c r="BH24" s="123"/>
      <c r="BI24" s="123"/>
      <c r="BJ24" s="122"/>
      <c r="BK24" s="122"/>
      <c r="BL24" s="122"/>
      <c r="BM24" s="123"/>
      <c r="BN24" s="123"/>
      <c r="BO24" s="124"/>
      <c r="BP24" s="106"/>
      <c r="BQ24" s="122"/>
      <c r="BR24" s="123"/>
      <c r="BS24" s="123"/>
      <c r="BT24" s="122"/>
      <c r="BU24" s="122"/>
      <c r="BV24" s="122"/>
      <c r="BW24" s="123"/>
      <c r="BX24" s="123"/>
      <c r="BY24" s="107"/>
      <c r="BZ24" s="390">
        <f t="shared" si="3"/>
        <v>6</v>
      </c>
      <c r="CA24" s="616" t="str">
        <f>'матрица компетенций'!B17</f>
        <v>БПК-1</v>
      </c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</row>
    <row r="25" spans="1:124" ht="78" customHeight="1" hidden="1">
      <c r="A25" s="614"/>
      <c r="B25" s="180">
        <v>1</v>
      </c>
      <c r="H25" s="634" t="s">
        <v>135</v>
      </c>
      <c r="I25" s="663" t="s">
        <v>309</v>
      </c>
      <c r="J25" s="258">
        <v>2</v>
      </c>
      <c r="K25" s="391"/>
      <c r="L25" s="137">
        <f>SUM(R25,W25,AB25,AG25,AL25,AQ25,AV25,BA25,BF25,BK25,BP25,BU25)</f>
        <v>120</v>
      </c>
      <c r="M25" s="269">
        <f>SUM(N25:Q25)</f>
        <v>80</v>
      </c>
      <c r="N25" s="262">
        <f>SUM(T25,Y25,AD25,AI25,AN25,AS25,AX25,BC25,BH25,BM25,BR25,BW25)</f>
        <v>8</v>
      </c>
      <c r="O25" s="263">
        <f>SUM(U25,Z25,AE25,AJ25,AO25,AT25,AY25,BD25,BI25,BN25,BS25,BX25)-P25</f>
        <v>45</v>
      </c>
      <c r="P25" s="265">
        <v>27</v>
      </c>
      <c r="Q25" s="264"/>
      <c r="R25" s="258">
        <v>66</v>
      </c>
      <c r="S25" s="301">
        <f>SUM(T25:U25)</f>
        <v>44</v>
      </c>
      <c r="T25" s="573">
        <v>8</v>
      </c>
      <c r="U25" s="573">
        <v>36</v>
      </c>
      <c r="V25" s="523"/>
      <c r="W25" s="263">
        <v>54</v>
      </c>
      <c r="X25" s="301">
        <f>SUM(Y25:Z25)</f>
        <v>36</v>
      </c>
      <c r="Y25" s="573"/>
      <c r="Z25" s="573">
        <v>36</v>
      </c>
      <c r="AA25" s="264">
        <v>3</v>
      </c>
      <c r="AB25" s="262"/>
      <c r="AC25" s="274"/>
      <c r="AD25" s="256"/>
      <c r="AE25" s="256"/>
      <c r="AF25" s="255"/>
      <c r="AG25" s="255"/>
      <c r="AH25" s="255"/>
      <c r="AI25" s="256"/>
      <c r="AJ25" s="256"/>
      <c r="AK25" s="257"/>
      <c r="AL25" s="278"/>
      <c r="AM25" s="271"/>
      <c r="AN25" s="279"/>
      <c r="AO25" s="279"/>
      <c r="AP25" s="271"/>
      <c r="AQ25" s="271"/>
      <c r="AR25" s="271"/>
      <c r="AS25" s="279"/>
      <c r="AT25" s="279"/>
      <c r="AU25" s="280"/>
      <c r="AV25" s="49"/>
      <c r="AW25" s="50"/>
      <c r="AX25" s="119"/>
      <c r="AY25" s="119"/>
      <c r="AZ25" s="50"/>
      <c r="BA25" s="50"/>
      <c r="BB25" s="50"/>
      <c r="BC25" s="119"/>
      <c r="BD25" s="119"/>
      <c r="BE25" s="109"/>
      <c r="BF25" s="118"/>
      <c r="BG25" s="50"/>
      <c r="BH25" s="119"/>
      <c r="BI25" s="119"/>
      <c r="BJ25" s="50"/>
      <c r="BK25" s="50"/>
      <c r="BL25" s="50"/>
      <c r="BM25" s="119"/>
      <c r="BN25" s="119"/>
      <c r="BO25" s="120"/>
      <c r="BP25" s="49"/>
      <c r="BQ25" s="50"/>
      <c r="BR25" s="119"/>
      <c r="BS25" s="119"/>
      <c r="BT25" s="50"/>
      <c r="BU25" s="50"/>
      <c r="BV25" s="50"/>
      <c r="BW25" s="119"/>
      <c r="BX25" s="119"/>
      <c r="BY25" s="109"/>
      <c r="BZ25" s="390">
        <f t="shared" si="3"/>
        <v>3</v>
      </c>
      <c r="CA25" s="616" t="str">
        <f>'матрица компетенций'!B18</f>
        <v>БПК-2</v>
      </c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1:124" s="191" customFormat="1" ht="55.5" customHeight="1" hidden="1">
      <c r="A26" s="614"/>
      <c r="B26" s="183">
        <v>1</v>
      </c>
      <c r="C26" s="183"/>
      <c r="D26" s="183"/>
      <c r="E26" s="183"/>
      <c r="F26" s="183"/>
      <c r="G26" s="183"/>
      <c r="H26" s="632" t="s">
        <v>133</v>
      </c>
      <c r="I26" s="667" t="s">
        <v>438</v>
      </c>
      <c r="J26" s="282"/>
      <c r="K26" s="396"/>
      <c r="L26" s="282"/>
      <c r="M26" s="287"/>
      <c r="N26" s="290"/>
      <c r="O26" s="291"/>
      <c r="P26" s="291"/>
      <c r="Q26" s="528"/>
      <c r="R26" s="282"/>
      <c r="S26" s="291"/>
      <c r="T26" s="575"/>
      <c r="U26" s="575"/>
      <c r="V26" s="291"/>
      <c r="W26" s="295"/>
      <c r="X26" s="291"/>
      <c r="Y26" s="575"/>
      <c r="Z26" s="575"/>
      <c r="AA26" s="528"/>
      <c r="AB26" s="290"/>
      <c r="AC26" s="283"/>
      <c r="AD26" s="284"/>
      <c r="AE26" s="284"/>
      <c r="AF26" s="283"/>
      <c r="AG26" s="285"/>
      <c r="AH26" s="283"/>
      <c r="AI26" s="284"/>
      <c r="AJ26" s="284"/>
      <c r="AK26" s="286"/>
      <c r="AL26" s="285"/>
      <c r="AM26" s="283"/>
      <c r="AN26" s="284"/>
      <c r="AO26" s="284"/>
      <c r="AP26" s="283"/>
      <c r="AQ26" s="283"/>
      <c r="AR26" s="283"/>
      <c r="AS26" s="284"/>
      <c r="AT26" s="284"/>
      <c r="AU26" s="287"/>
      <c r="AV26" s="196"/>
      <c r="AW26" s="193"/>
      <c r="AX26" s="194"/>
      <c r="AY26" s="194"/>
      <c r="AZ26" s="193"/>
      <c r="BA26" s="193"/>
      <c r="BB26" s="193"/>
      <c r="BC26" s="194"/>
      <c r="BD26" s="194"/>
      <c r="BE26" s="197"/>
      <c r="BF26" s="192"/>
      <c r="BG26" s="193"/>
      <c r="BH26" s="194"/>
      <c r="BI26" s="194"/>
      <c r="BJ26" s="193"/>
      <c r="BK26" s="193"/>
      <c r="BL26" s="193"/>
      <c r="BM26" s="194"/>
      <c r="BN26" s="194"/>
      <c r="BO26" s="195"/>
      <c r="BP26" s="196"/>
      <c r="BQ26" s="193"/>
      <c r="BR26" s="194"/>
      <c r="BS26" s="194"/>
      <c r="BT26" s="193"/>
      <c r="BU26" s="193"/>
      <c r="BV26" s="193"/>
      <c r="BW26" s="194"/>
      <c r="BX26" s="194"/>
      <c r="BY26" s="197"/>
      <c r="BZ26" s="451">
        <f t="shared" si="3"/>
        <v>0</v>
      </c>
      <c r="CA26" s="616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</row>
    <row r="27" spans="1:124" s="100" customFormat="1" ht="54.75" customHeight="1" hidden="1">
      <c r="A27" s="615"/>
      <c r="B27" s="182">
        <v>1</v>
      </c>
      <c r="C27" s="182"/>
      <c r="D27" s="182"/>
      <c r="E27" s="182"/>
      <c r="F27" s="182"/>
      <c r="G27" s="182"/>
      <c r="H27" s="638" t="s">
        <v>138</v>
      </c>
      <c r="I27" s="663" t="s">
        <v>71</v>
      </c>
      <c r="J27" s="397">
        <v>2</v>
      </c>
      <c r="K27" s="309">
        <v>1</v>
      </c>
      <c r="L27" s="262">
        <f>SUM(R27,W27,AB27,AG27,AL27,AQ27,AV27,BA27,BF27,BK27,BP27,BU27)</f>
        <v>236</v>
      </c>
      <c r="M27" s="266">
        <f>SUM(N27:Q27)</f>
        <v>156</v>
      </c>
      <c r="N27" s="262">
        <f>SUM(T27,Y27,AD27,AI27,AN27,AS27,AX27,BC27,BH27,BM27,BR27,BW27)</f>
        <v>12</v>
      </c>
      <c r="O27" s="263">
        <f>SUM(U27,Z27,AE27,AJ27,AO27,AT27,AY27,BD27,BI27,BN27,BS27,BX27)-P27</f>
        <v>144</v>
      </c>
      <c r="P27" s="265"/>
      <c r="Q27" s="264"/>
      <c r="R27" s="258">
        <v>118</v>
      </c>
      <c r="S27" s="263">
        <f>SUM(T27:U27)</f>
        <v>78</v>
      </c>
      <c r="T27" s="573">
        <v>6</v>
      </c>
      <c r="U27" s="573">
        <v>72</v>
      </c>
      <c r="V27" s="263">
        <v>3</v>
      </c>
      <c r="W27" s="259">
        <v>118</v>
      </c>
      <c r="X27" s="263">
        <f>SUM(Y27:Z27)</f>
        <v>78</v>
      </c>
      <c r="Y27" s="573">
        <v>6</v>
      </c>
      <c r="Z27" s="573">
        <v>72</v>
      </c>
      <c r="AA27" s="264">
        <v>3</v>
      </c>
      <c r="AB27" s="262"/>
      <c r="AC27" s="263"/>
      <c r="AD27" s="256"/>
      <c r="AE27" s="256"/>
      <c r="AF27" s="263"/>
      <c r="AG27" s="263"/>
      <c r="AH27" s="263"/>
      <c r="AI27" s="256"/>
      <c r="AJ27" s="256"/>
      <c r="AK27" s="264"/>
      <c r="AL27" s="265"/>
      <c r="AM27" s="263"/>
      <c r="AN27" s="256"/>
      <c r="AO27" s="256"/>
      <c r="AP27" s="263"/>
      <c r="AQ27" s="263"/>
      <c r="AR27" s="263"/>
      <c r="AS27" s="256"/>
      <c r="AT27" s="256"/>
      <c r="AU27" s="266"/>
      <c r="AV27" s="95"/>
      <c r="AW27" s="96"/>
      <c r="AX27" s="101"/>
      <c r="AY27" s="101"/>
      <c r="AZ27" s="96"/>
      <c r="BA27" s="96"/>
      <c r="BB27" s="96"/>
      <c r="BC27" s="101"/>
      <c r="BD27" s="101"/>
      <c r="BE27" s="98"/>
      <c r="BF27" s="97"/>
      <c r="BG27" s="96"/>
      <c r="BH27" s="101"/>
      <c r="BI27" s="101"/>
      <c r="BJ27" s="96"/>
      <c r="BK27" s="96"/>
      <c r="BL27" s="96"/>
      <c r="BM27" s="101"/>
      <c r="BN27" s="101"/>
      <c r="BO27" s="105"/>
      <c r="BP27" s="95"/>
      <c r="BQ27" s="96"/>
      <c r="BR27" s="101"/>
      <c r="BS27" s="101"/>
      <c r="BT27" s="96"/>
      <c r="BU27" s="96"/>
      <c r="BV27" s="96"/>
      <c r="BW27" s="101"/>
      <c r="BX27" s="101"/>
      <c r="BY27" s="98"/>
      <c r="BZ27" s="425">
        <f t="shared" si="3"/>
        <v>6</v>
      </c>
      <c r="CA27" s="616" t="str">
        <f>'матрица компетенций'!B19</f>
        <v>БПК-3</v>
      </c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</row>
    <row r="28" spans="1:124" ht="79.5" customHeight="1" hidden="1">
      <c r="A28" s="614"/>
      <c r="B28" s="182">
        <v>1</v>
      </c>
      <c r="C28" s="182"/>
      <c r="H28" s="638" t="s">
        <v>139</v>
      </c>
      <c r="I28" s="663" t="s">
        <v>72</v>
      </c>
      <c r="J28" s="137"/>
      <c r="K28" s="391">
        <v>2</v>
      </c>
      <c r="L28" s="137">
        <f>SUM(R28,W28,AB28,AG28,AL28,AQ28,AV28,BA28,BF28,BK28,BP28,BU28)</f>
        <v>128</v>
      </c>
      <c r="M28" s="269">
        <f>SUM(N28:Q28)</f>
        <v>84</v>
      </c>
      <c r="N28" s="262">
        <f>SUM(T28,Y28,AD28,AI28,AN28,AS28,AX28,BC28,BH28,BM28,BR28,BW28)</f>
        <v>12</v>
      </c>
      <c r="O28" s="263">
        <f>SUM(U28,Z28,AE28,AJ28,AO28,AT28,AY28,BD28,BI28,BN28,BS28,BX28)-P28</f>
        <v>72</v>
      </c>
      <c r="P28" s="265"/>
      <c r="Q28" s="264"/>
      <c r="R28" s="258">
        <v>64</v>
      </c>
      <c r="S28" s="263">
        <f>SUM(T28:U28)</f>
        <v>42</v>
      </c>
      <c r="T28" s="573">
        <v>6</v>
      </c>
      <c r="U28" s="573">
        <v>36</v>
      </c>
      <c r="V28" s="263"/>
      <c r="W28" s="259">
        <v>64</v>
      </c>
      <c r="X28" s="263">
        <f>SUM(Y28:Z28)</f>
        <v>42</v>
      </c>
      <c r="Y28" s="573">
        <v>6</v>
      </c>
      <c r="Z28" s="573">
        <v>36</v>
      </c>
      <c r="AA28" s="264">
        <v>3</v>
      </c>
      <c r="AB28" s="262"/>
      <c r="AC28" s="255"/>
      <c r="AD28" s="256"/>
      <c r="AE28" s="256"/>
      <c r="AF28" s="255"/>
      <c r="AG28" s="255"/>
      <c r="AH28" s="255">
        <f>SUM(AI28:AJ28)</f>
        <v>0</v>
      </c>
      <c r="AI28" s="256"/>
      <c r="AJ28" s="256"/>
      <c r="AK28" s="257"/>
      <c r="AL28" s="268"/>
      <c r="AM28" s="255"/>
      <c r="AN28" s="256"/>
      <c r="AO28" s="256"/>
      <c r="AP28" s="255"/>
      <c r="AQ28" s="255"/>
      <c r="AR28" s="255"/>
      <c r="AS28" s="256"/>
      <c r="AT28" s="256"/>
      <c r="AU28" s="269"/>
      <c r="AV28" s="43"/>
      <c r="AW28" s="58"/>
      <c r="AX28" s="117"/>
      <c r="AY28" s="117"/>
      <c r="AZ28" s="58"/>
      <c r="BA28" s="58"/>
      <c r="BB28" s="58"/>
      <c r="BC28" s="117"/>
      <c r="BD28" s="117"/>
      <c r="BE28" s="42"/>
      <c r="BF28" s="52"/>
      <c r="BG28" s="58"/>
      <c r="BH28" s="117"/>
      <c r="BI28" s="117"/>
      <c r="BJ28" s="58"/>
      <c r="BK28" s="58"/>
      <c r="BL28" s="58"/>
      <c r="BM28" s="117"/>
      <c r="BN28" s="117"/>
      <c r="BO28" s="40"/>
      <c r="BP28" s="43"/>
      <c r="BQ28" s="58"/>
      <c r="BR28" s="117"/>
      <c r="BS28" s="117"/>
      <c r="BT28" s="58"/>
      <c r="BU28" s="58"/>
      <c r="BV28" s="58"/>
      <c r="BW28" s="117"/>
      <c r="BX28" s="117"/>
      <c r="BY28" s="42"/>
      <c r="BZ28" s="390">
        <f t="shared" si="3"/>
        <v>3</v>
      </c>
      <c r="CA28" s="616" t="str">
        <f>'матрица компетенций'!B20</f>
        <v>БПК-4</v>
      </c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1:124" s="191" customFormat="1" ht="55.5" customHeight="1" hidden="1">
      <c r="A29" s="614"/>
      <c r="B29" s="183">
        <v>1</v>
      </c>
      <c r="C29" s="183"/>
      <c r="D29" s="183"/>
      <c r="E29" s="183"/>
      <c r="F29" s="183"/>
      <c r="G29" s="183"/>
      <c r="H29" s="632" t="s">
        <v>134</v>
      </c>
      <c r="I29" s="665" t="s">
        <v>169</v>
      </c>
      <c r="J29" s="282"/>
      <c r="K29" s="396"/>
      <c r="L29" s="282"/>
      <c r="M29" s="287"/>
      <c r="N29" s="290"/>
      <c r="O29" s="291"/>
      <c r="P29" s="291"/>
      <c r="Q29" s="528"/>
      <c r="R29" s="290"/>
      <c r="S29" s="291"/>
      <c r="T29" s="575"/>
      <c r="U29" s="575"/>
      <c r="V29" s="291"/>
      <c r="W29" s="295"/>
      <c r="X29" s="291"/>
      <c r="Y29" s="575"/>
      <c r="Z29" s="575"/>
      <c r="AA29" s="528"/>
      <c r="AB29" s="290"/>
      <c r="AC29" s="283"/>
      <c r="AD29" s="284"/>
      <c r="AE29" s="284"/>
      <c r="AF29" s="283"/>
      <c r="AG29" s="285"/>
      <c r="AH29" s="283"/>
      <c r="AI29" s="284"/>
      <c r="AJ29" s="284"/>
      <c r="AK29" s="286"/>
      <c r="AL29" s="285"/>
      <c r="AM29" s="283"/>
      <c r="AN29" s="284"/>
      <c r="AO29" s="284"/>
      <c r="AP29" s="283"/>
      <c r="AQ29" s="283"/>
      <c r="AR29" s="283"/>
      <c r="AS29" s="284"/>
      <c r="AT29" s="284"/>
      <c r="AU29" s="287"/>
      <c r="AV29" s="196"/>
      <c r="AW29" s="193"/>
      <c r="AX29" s="194"/>
      <c r="AY29" s="194"/>
      <c r="AZ29" s="193"/>
      <c r="BA29" s="193"/>
      <c r="BB29" s="193"/>
      <c r="BC29" s="194"/>
      <c r="BD29" s="194"/>
      <c r="BE29" s="197"/>
      <c r="BF29" s="192"/>
      <c r="BG29" s="193"/>
      <c r="BH29" s="194"/>
      <c r="BI29" s="194"/>
      <c r="BJ29" s="193"/>
      <c r="BK29" s="193"/>
      <c r="BL29" s="193"/>
      <c r="BM29" s="194"/>
      <c r="BN29" s="194"/>
      <c r="BO29" s="195"/>
      <c r="BP29" s="196"/>
      <c r="BQ29" s="193"/>
      <c r="BR29" s="194"/>
      <c r="BS29" s="194"/>
      <c r="BT29" s="193"/>
      <c r="BU29" s="193"/>
      <c r="BV29" s="193"/>
      <c r="BW29" s="194"/>
      <c r="BX29" s="194"/>
      <c r="BY29" s="197"/>
      <c r="BZ29" s="451">
        <f aca="true" t="shared" si="4" ref="BZ29:BZ41">SUM(V29,AA29,AF29,AK29,AP29,AU29,AZ29,BE29,BJ29,BO29,BT29,BY29)</f>
        <v>0</v>
      </c>
      <c r="CA29" s="616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</row>
    <row r="30" spans="1:124" ht="53.25" customHeight="1" hidden="1">
      <c r="A30" s="614"/>
      <c r="B30" s="180">
        <v>1</v>
      </c>
      <c r="H30" s="634" t="s">
        <v>140</v>
      </c>
      <c r="I30" s="663" t="s">
        <v>201</v>
      </c>
      <c r="J30" s="290"/>
      <c r="K30" s="294">
        <v>1</v>
      </c>
      <c r="L30" s="399">
        <f>SUM(R30,W30,AB30,AG30,AL30,AQ30,AV30,BA30,BF30,BK30,BP30,BU30)</f>
        <v>94</v>
      </c>
      <c r="M30" s="400">
        <f>SUM(N30:Q30)</f>
        <v>62</v>
      </c>
      <c r="N30" s="290">
        <f>SUM(T30,Y30,AD30,AI30,AN30,AS30,AX30,BC30,BH30,BM30,BR30,BW30)</f>
        <v>8</v>
      </c>
      <c r="O30" s="291">
        <f>SUM(U30,Z30,AE30,AJ30,AO30,AT30,AY30,BD30,BI30,BN30,BS30,BX30)</f>
        <v>54</v>
      </c>
      <c r="P30" s="291"/>
      <c r="Q30" s="528"/>
      <c r="R30" s="282">
        <v>94</v>
      </c>
      <c r="S30" s="291">
        <f>SUM(T30:U30)</f>
        <v>62</v>
      </c>
      <c r="T30" s="575">
        <v>8</v>
      </c>
      <c r="U30" s="575">
        <v>54</v>
      </c>
      <c r="V30" s="291">
        <v>3</v>
      </c>
      <c r="W30" s="568"/>
      <c r="X30" s="291">
        <f>SUM(Y30:Z30)</f>
        <v>0</v>
      </c>
      <c r="Y30" s="575"/>
      <c r="Z30" s="575"/>
      <c r="AA30" s="528">
        <f>W30/36</f>
        <v>0</v>
      </c>
      <c r="AB30" s="290"/>
      <c r="AC30" s="291"/>
      <c r="AD30" s="292"/>
      <c r="AE30" s="292"/>
      <c r="AF30" s="291"/>
      <c r="AG30" s="295"/>
      <c r="AH30" s="293"/>
      <c r="AI30" s="292"/>
      <c r="AJ30" s="292"/>
      <c r="AK30" s="294"/>
      <c r="AL30" s="296"/>
      <c r="AM30" s="297"/>
      <c r="AN30" s="298"/>
      <c r="AO30" s="298"/>
      <c r="AP30" s="297"/>
      <c r="AQ30" s="297"/>
      <c r="AR30" s="297"/>
      <c r="AS30" s="298"/>
      <c r="AT30" s="298"/>
      <c r="AU30" s="299"/>
      <c r="AV30" s="130"/>
      <c r="AW30" s="127"/>
      <c r="AX30" s="128"/>
      <c r="AY30" s="128"/>
      <c r="AZ30" s="127"/>
      <c r="BA30" s="127"/>
      <c r="BB30" s="127"/>
      <c r="BC30" s="128"/>
      <c r="BD30" s="128"/>
      <c r="BE30" s="131"/>
      <c r="BF30" s="126"/>
      <c r="BG30" s="127"/>
      <c r="BH30" s="128"/>
      <c r="BI30" s="128"/>
      <c r="BJ30" s="127"/>
      <c r="BK30" s="127"/>
      <c r="BL30" s="127"/>
      <c r="BM30" s="128"/>
      <c r="BN30" s="128"/>
      <c r="BO30" s="129"/>
      <c r="BP30" s="130"/>
      <c r="BQ30" s="127"/>
      <c r="BR30" s="128"/>
      <c r="BS30" s="128"/>
      <c r="BT30" s="127"/>
      <c r="BU30" s="127"/>
      <c r="BV30" s="127"/>
      <c r="BW30" s="128"/>
      <c r="BX30" s="128"/>
      <c r="BY30" s="131"/>
      <c r="BZ30" s="452">
        <f t="shared" si="4"/>
        <v>3</v>
      </c>
      <c r="CA30" s="616" t="str">
        <f>'матрица компетенций'!B21</f>
        <v>БПК-5</v>
      </c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1:124" ht="51.75" customHeight="1" hidden="1">
      <c r="A31" s="614"/>
      <c r="B31" s="180">
        <v>1</v>
      </c>
      <c r="H31" s="634" t="s">
        <v>141</v>
      </c>
      <c r="I31" s="663" t="s">
        <v>67</v>
      </c>
      <c r="J31" s="262">
        <v>1</v>
      </c>
      <c r="K31" s="257"/>
      <c r="L31" s="137">
        <f>SUM(R31,W31,AB31,AG31,AL31,AQ31,AV31,BA31,BF31,BK31,BP31,BU31)</f>
        <v>94</v>
      </c>
      <c r="M31" s="269">
        <f>SUM(N31:Q31)</f>
        <v>62</v>
      </c>
      <c r="N31" s="262">
        <f>SUM(T31,Y31,AD31,AI31,AN31,AS31,AX31,BC31,BH31,BM31,BR31,BW31)</f>
        <v>8</v>
      </c>
      <c r="O31" s="291">
        <f>SUM(U31,Z31,AE31,AJ31,AO31,AT31,AY31,BD31,BI31,BN31,BS31,BX31)</f>
        <v>54</v>
      </c>
      <c r="P31" s="263"/>
      <c r="Q31" s="264"/>
      <c r="R31" s="258">
        <v>94</v>
      </c>
      <c r="S31" s="263">
        <f>SUM(T31:U31)</f>
        <v>62</v>
      </c>
      <c r="T31" s="573">
        <v>8</v>
      </c>
      <c r="U31" s="573">
        <v>54</v>
      </c>
      <c r="V31" s="263">
        <v>3</v>
      </c>
      <c r="W31" s="263"/>
      <c r="X31" s="263"/>
      <c r="Y31" s="573"/>
      <c r="Z31" s="573"/>
      <c r="AA31" s="264"/>
      <c r="AB31" s="262"/>
      <c r="AC31" s="255"/>
      <c r="AD31" s="256"/>
      <c r="AE31" s="256"/>
      <c r="AF31" s="255"/>
      <c r="AG31" s="265"/>
      <c r="AH31" s="255"/>
      <c r="AI31" s="256"/>
      <c r="AJ31" s="256"/>
      <c r="AK31" s="257"/>
      <c r="AL31" s="268"/>
      <c r="AM31" s="255">
        <f>SUM(AN31:AO31)</f>
        <v>0</v>
      </c>
      <c r="AN31" s="256"/>
      <c r="AO31" s="256"/>
      <c r="AP31" s="255">
        <f>AL31/36</f>
        <v>0</v>
      </c>
      <c r="AQ31" s="255"/>
      <c r="AR31" s="255"/>
      <c r="AS31" s="256"/>
      <c r="AT31" s="256"/>
      <c r="AU31" s="269"/>
      <c r="AV31" s="43"/>
      <c r="AW31" s="58"/>
      <c r="AX31" s="117"/>
      <c r="AY31" s="117"/>
      <c r="AZ31" s="58"/>
      <c r="BA31" s="58"/>
      <c r="BB31" s="58"/>
      <c r="BC31" s="117"/>
      <c r="BD31" s="117"/>
      <c r="BE31" s="42"/>
      <c r="BF31" s="52"/>
      <c r="BG31" s="58"/>
      <c r="BH31" s="117"/>
      <c r="BI31" s="117"/>
      <c r="BJ31" s="58"/>
      <c r="BK31" s="58"/>
      <c r="BL31" s="58"/>
      <c r="BM31" s="117"/>
      <c r="BN31" s="117"/>
      <c r="BO31" s="40"/>
      <c r="BP31" s="43"/>
      <c r="BQ31" s="58"/>
      <c r="BR31" s="117"/>
      <c r="BS31" s="117"/>
      <c r="BT31" s="58"/>
      <c r="BU31" s="58"/>
      <c r="BV31" s="58"/>
      <c r="BW31" s="117"/>
      <c r="BX31" s="117"/>
      <c r="BY31" s="42"/>
      <c r="BZ31" s="390">
        <f t="shared" si="4"/>
        <v>3</v>
      </c>
      <c r="CA31" s="616" t="str">
        <f>'матрица компетенций'!B22</f>
        <v>БПК-6</v>
      </c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1:124" s="191" customFormat="1" ht="55.5" customHeight="1" hidden="1">
      <c r="A32" s="614"/>
      <c r="B32" s="183">
        <v>1</v>
      </c>
      <c r="C32" s="183">
        <v>2</v>
      </c>
      <c r="D32" s="183"/>
      <c r="E32" s="183"/>
      <c r="F32" s="183"/>
      <c r="G32" s="183"/>
      <c r="H32" s="637" t="s">
        <v>154</v>
      </c>
      <c r="I32" s="665" t="s">
        <v>335</v>
      </c>
      <c r="J32" s="258"/>
      <c r="K32" s="208"/>
      <c r="L32" s="258"/>
      <c r="M32" s="267"/>
      <c r="N32" s="262"/>
      <c r="O32" s="263"/>
      <c r="P32" s="263"/>
      <c r="Q32" s="264"/>
      <c r="R32" s="262"/>
      <c r="S32" s="263"/>
      <c r="T32" s="573"/>
      <c r="U32" s="573"/>
      <c r="V32" s="263"/>
      <c r="W32" s="263"/>
      <c r="X32" s="263"/>
      <c r="Y32" s="573"/>
      <c r="Z32" s="573"/>
      <c r="AA32" s="264"/>
      <c r="AB32" s="262"/>
      <c r="AC32" s="255"/>
      <c r="AD32" s="256"/>
      <c r="AE32" s="256"/>
      <c r="AF32" s="255"/>
      <c r="AG32" s="255"/>
      <c r="AH32" s="255"/>
      <c r="AI32" s="256"/>
      <c r="AJ32" s="256"/>
      <c r="AK32" s="257"/>
      <c r="AL32" s="261"/>
      <c r="AM32" s="259"/>
      <c r="AN32" s="260"/>
      <c r="AO32" s="260"/>
      <c r="AP32" s="259"/>
      <c r="AQ32" s="259"/>
      <c r="AR32" s="259"/>
      <c r="AS32" s="260"/>
      <c r="AT32" s="260"/>
      <c r="AU32" s="267"/>
      <c r="AV32" s="206"/>
      <c r="AW32" s="203"/>
      <c r="AX32" s="204"/>
      <c r="AY32" s="204"/>
      <c r="AZ32" s="203"/>
      <c r="BA32" s="203"/>
      <c r="BB32" s="203"/>
      <c r="BC32" s="204"/>
      <c r="BD32" s="204"/>
      <c r="BE32" s="207"/>
      <c r="BF32" s="202"/>
      <c r="BG32" s="203"/>
      <c r="BH32" s="204"/>
      <c r="BI32" s="204"/>
      <c r="BJ32" s="203"/>
      <c r="BK32" s="203"/>
      <c r="BL32" s="203"/>
      <c r="BM32" s="204"/>
      <c r="BN32" s="204"/>
      <c r="BO32" s="205"/>
      <c r="BP32" s="206"/>
      <c r="BQ32" s="203"/>
      <c r="BR32" s="204"/>
      <c r="BS32" s="204"/>
      <c r="BT32" s="203"/>
      <c r="BU32" s="203"/>
      <c r="BV32" s="203"/>
      <c r="BW32" s="204"/>
      <c r="BX32" s="204"/>
      <c r="BY32" s="207"/>
      <c r="BZ32" s="453">
        <f t="shared" si="4"/>
        <v>0</v>
      </c>
      <c r="CA32" s="616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</row>
    <row r="33" spans="1:124" ht="52.5" customHeight="1" hidden="1">
      <c r="A33" s="614"/>
      <c r="B33" s="180">
        <v>1</v>
      </c>
      <c r="C33" s="180">
        <v>2</v>
      </c>
      <c r="H33" s="638" t="s">
        <v>173</v>
      </c>
      <c r="I33" s="663" t="s">
        <v>68</v>
      </c>
      <c r="J33" s="262">
        <v>3</v>
      </c>
      <c r="K33" s="208">
        <v>2</v>
      </c>
      <c r="L33" s="137">
        <f>SUM(R33,W33,AB33,AG33,AL33,AQ33,AV33,BA33,BF33,BK33,BP33,BU33)</f>
        <v>216</v>
      </c>
      <c r="M33" s="269">
        <f>SUM(N33:Q33)</f>
        <v>132</v>
      </c>
      <c r="N33" s="262">
        <f>SUM(T33,Y33,AD33,AI33,AN33,AS33,AX33,BC33,BH33,BM33,BR33,BW33)</f>
        <v>24</v>
      </c>
      <c r="O33" s="263"/>
      <c r="P33" s="263">
        <f>SUM(U33,Z33,AE33,AJ33,AO33,AT33,AY33,BD33,BI33,BN33,BS33,BX33)</f>
        <v>108</v>
      </c>
      <c r="Q33" s="264"/>
      <c r="R33" s="262"/>
      <c r="S33" s="263"/>
      <c r="T33" s="573"/>
      <c r="U33" s="573"/>
      <c r="V33" s="263"/>
      <c r="W33" s="263">
        <v>108</v>
      </c>
      <c r="X33" s="263">
        <f>SUM(Y33:Z33)</f>
        <v>66</v>
      </c>
      <c r="Y33" s="573">
        <v>12</v>
      </c>
      <c r="Z33" s="573">
        <v>54</v>
      </c>
      <c r="AA33" s="264">
        <v>3</v>
      </c>
      <c r="AB33" s="262">
        <v>108</v>
      </c>
      <c r="AC33" s="255">
        <f>SUM(AD33:AE33)</f>
        <v>66</v>
      </c>
      <c r="AD33" s="256">
        <v>12</v>
      </c>
      <c r="AE33" s="256">
        <v>54</v>
      </c>
      <c r="AF33" s="255">
        <v>3</v>
      </c>
      <c r="AG33" s="265"/>
      <c r="AH33" s="255"/>
      <c r="AI33" s="256"/>
      <c r="AJ33" s="256"/>
      <c r="AK33" s="257"/>
      <c r="AL33" s="268"/>
      <c r="AM33" s="255">
        <f>SUM(AN33:AO33)</f>
        <v>0</v>
      </c>
      <c r="AN33" s="256"/>
      <c r="AO33" s="256"/>
      <c r="AP33" s="255">
        <f>AL33/36</f>
        <v>0</v>
      </c>
      <c r="AQ33" s="255"/>
      <c r="AR33" s="255"/>
      <c r="AS33" s="256"/>
      <c r="AT33" s="256"/>
      <c r="AU33" s="269"/>
      <c r="AV33" s="43"/>
      <c r="AW33" s="58"/>
      <c r="AX33" s="117"/>
      <c r="AY33" s="117"/>
      <c r="AZ33" s="58"/>
      <c r="BA33" s="58"/>
      <c r="BB33" s="58"/>
      <c r="BC33" s="117"/>
      <c r="BD33" s="117"/>
      <c r="BE33" s="42"/>
      <c r="BF33" s="52"/>
      <c r="BG33" s="58"/>
      <c r="BH33" s="117"/>
      <c r="BI33" s="117"/>
      <c r="BJ33" s="58"/>
      <c r="BK33" s="58"/>
      <c r="BL33" s="58"/>
      <c r="BM33" s="117"/>
      <c r="BN33" s="117"/>
      <c r="BO33" s="40"/>
      <c r="BP33" s="43"/>
      <c r="BQ33" s="58"/>
      <c r="BR33" s="117"/>
      <c r="BS33" s="117"/>
      <c r="BT33" s="58"/>
      <c r="BU33" s="58"/>
      <c r="BV33" s="58"/>
      <c r="BW33" s="117"/>
      <c r="BX33" s="117"/>
      <c r="BY33" s="42"/>
      <c r="BZ33" s="390">
        <f>SUM(V33,AA33,AF33,AK33,AP33,AU33,AZ33,BE33,BJ33,BO33,BT33,BY33)</f>
        <v>6</v>
      </c>
      <c r="CA33" s="616" t="str">
        <f>'матрица компетенций'!B35</f>
        <v>БПК-19</v>
      </c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1:124" s="191" customFormat="1" ht="55.5" customHeight="1" hidden="1">
      <c r="A34" s="614"/>
      <c r="B34" s="183">
        <v>1</v>
      </c>
      <c r="C34" s="183">
        <v>2</v>
      </c>
      <c r="D34" s="183"/>
      <c r="E34" s="183"/>
      <c r="F34" s="183"/>
      <c r="G34" s="183"/>
      <c r="H34" s="638" t="s">
        <v>174</v>
      </c>
      <c r="I34" s="663" t="s">
        <v>73</v>
      </c>
      <c r="J34" s="262">
        <v>3</v>
      </c>
      <c r="K34" s="325">
        <v>2</v>
      </c>
      <c r="L34" s="137">
        <f>SUM(R34,W34,AB34,AG34,AL34,AQ34,AV34,BA34,BF34,BK34,BP34,BU34)</f>
        <v>324</v>
      </c>
      <c r="M34" s="269">
        <f>SUM(N34:Q34)</f>
        <v>174</v>
      </c>
      <c r="N34" s="258">
        <f>SUM(T34,Y34,AD34,AI34,AN34,AS34,AX34,BC34,BH34,BM34,BR34,BW34)</f>
        <v>30</v>
      </c>
      <c r="O34" s="255"/>
      <c r="P34" s="263">
        <f>SUM(U34,Z34,AE34,AJ34,AO34,AT34,AY34,BD34,BI34,BN34,BS34,BX34)</f>
        <v>144</v>
      </c>
      <c r="Q34" s="257"/>
      <c r="R34" s="137"/>
      <c r="S34" s="255"/>
      <c r="T34" s="573"/>
      <c r="U34" s="573"/>
      <c r="V34" s="255"/>
      <c r="W34" s="263">
        <v>108</v>
      </c>
      <c r="X34" s="255">
        <f>SUM(Y34:Z34)</f>
        <v>64</v>
      </c>
      <c r="Y34" s="573">
        <v>10</v>
      </c>
      <c r="Z34" s="573">
        <v>54</v>
      </c>
      <c r="AA34" s="257">
        <v>3</v>
      </c>
      <c r="AB34" s="262">
        <v>216</v>
      </c>
      <c r="AC34" s="259">
        <f>SUM(AD34:AE34)</f>
        <v>110</v>
      </c>
      <c r="AD34" s="300">
        <v>20</v>
      </c>
      <c r="AE34" s="300">
        <v>90</v>
      </c>
      <c r="AF34" s="259">
        <v>6</v>
      </c>
      <c r="AG34" s="255"/>
      <c r="AH34" s="255"/>
      <c r="AI34" s="256"/>
      <c r="AJ34" s="256"/>
      <c r="AK34" s="257"/>
      <c r="AL34" s="265"/>
      <c r="AM34" s="263"/>
      <c r="AN34" s="300"/>
      <c r="AO34" s="300"/>
      <c r="AP34" s="263"/>
      <c r="AQ34" s="263"/>
      <c r="AR34" s="263"/>
      <c r="AS34" s="300"/>
      <c r="AT34" s="300"/>
      <c r="AU34" s="266"/>
      <c r="AV34" s="43"/>
      <c r="AW34" s="58"/>
      <c r="AX34" s="117"/>
      <c r="AY34" s="117"/>
      <c r="AZ34" s="58"/>
      <c r="BA34" s="58"/>
      <c r="BB34" s="58"/>
      <c r="BC34" s="117"/>
      <c r="BD34" s="117"/>
      <c r="BE34" s="42"/>
      <c r="BF34" s="52"/>
      <c r="BG34" s="58"/>
      <c r="BH34" s="117"/>
      <c r="BI34" s="117"/>
      <c r="BJ34" s="58"/>
      <c r="BK34" s="58"/>
      <c r="BL34" s="58"/>
      <c r="BM34" s="117"/>
      <c r="BN34" s="117"/>
      <c r="BO34" s="40"/>
      <c r="BP34" s="84"/>
      <c r="BQ34" s="73"/>
      <c r="BR34" s="101"/>
      <c r="BS34" s="101"/>
      <c r="BT34" s="73"/>
      <c r="BU34" s="58"/>
      <c r="BV34" s="58"/>
      <c r="BW34" s="117"/>
      <c r="BX34" s="117"/>
      <c r="BY34" s="42"/>
      <c r="BZ34" s="390">
        <f t="shared" si="4"/>
        <v>9</v>
      </c>
      <c r="CA34" s="616" t="str">
        <f>'матрица компетенций'!B23</f>
        <v>БПК-7</v>
      </c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</row>
    <row r="35" spans="1:124" s="191" customFormat="1" ht="79.5" customHeight="1" hidden="1">
      <c r="A35" s="653"/>
      <c r="B35" s="183">
        <v>1</v>
      </c>
      <c r="C35" s="183"/>
      <c r="D35" s="183"/>
      <c r="E35" s="183"/>
      <c r="F35" s="183"/>
      <c r="G35" s="183"/>
      <c r="H35" s="637" t="s">
        <v>155</v>
      </c>
      <c r="I35" s="665" t="s">
        <v>418</v>
      </c>
      <c r="J35" s="308"/>
      <c r="K35" s="309"/>
      <c r="L35" s="310"/>
      <c r="M35" s="311"/>
      <c r="N35" s="310"/>
      <c r="O35" s="312"/>
      <c r="P35" s="312"/>
      <c r="Q35" s="406"/>
      <c r="R35" s="310"/>
      <c r="S35" s="312"/>
      <c r="T35" s="582"/>
      <c r="U35" s="582"/>
      <c r="V35" s="320"/>
      <c r="W35" s="320"/>
      <c r="X35" s="324"/>
      <c r="Y35" s="324"/>
      <c r="Z35" s="324"/>
      <c r="AA35" s="325"/>
      <c r="AB35" s="433"/>
      <c r="AC35" s="434"/>
      <c r="AD35" s="434"/>
      <c r="AE35" s="434"/>
      <c r="AF35" s="439"/>
      <c r="AG35" s="434"/>
      <c r="AH35" s="434"/>
      <c r="AI35" s="434"/>
      <c r="AJ35" s="434"/>
      <c r="AK35" s="435"/>
      <c r="AL35" s="436"/>
      <c r="AM35" s="437"/>
      <c r="AN35" s="437"/>
      <c r="AO35" s="437"/>
      <c r="AP35" s="431"/>
      <c r="AQ35" s="437"/>
      <c r="AR35" s="437"/>
      <c r="AS35" s="437"/>
      <c r="AT35" s="437"/>
      <c r="AU35" s="438"/>
      <c r="AV35" s="436"/>
      <c r="AW35" s="437"/>
      <c r="AX35" s="437"/>
      <c r="AY35" s="437"/>
      <c r="AZ35" s="437"/>
      <c r="BA35" s="437"/>
      <c r="BB35" s="437"/>
      <c r="BC35" s="437"/>
      <c r="BD35" s="437"/>
      <c r="BE35" s="438"/>
      <c r="BF35" s="436"/>
      <c r="BG35" s="437"/>
      <c r="BH35" s="437"/>
      <c r="BI35" s="437"/>
      <c r="BJ35" s="437"/>
      <c r="BK35" s="437"/>
      <c r="BL35" s="437"/>
      <c r="BM35" s="437"/>
      <c r="BN35" s="437"/>
      <c r="BO35" s="438"/>
      <c r="BP35" s="436"/>
      <c r="BQ35" s="437"/>
      <c r="BR35" s="437"/>
      <c r="BS35" s="437"/>
      <c r="BT35" s="437"/>
      <c r="BU35" s="437"/>
      <c r="BV35" s="437"/>
      <c r="BW35" s="437"/>
      <c r="BX35" s="437"/>
      <c r="BY35" s="438"/>
      <c r="BZ35" s="453">
        <f t="shared" si="4"/>
        <v>0</v>
      </c>
      <c r="CA35" s="616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</row>
    <row r="36" spans="1:124" ht="81.75" customHeight="1" hidden="1">
      <c r="A36" s="653"/>
      <c r="B36" s="180">
        <v>1</v>
      </c>
      <c r="H36" s="636" t="s">
        <v>204</v>
      </c>
      <c r="I36" s="662" t="s">
        <v>290</v>
      </c>
      <c r="J36" s="225">
        <v>1</v>
      </c>
      <c r="K36" s="226"/>
      <c r="L36" s="225">
        <f>SUM(R36,W36,AB36,AG36,AL36,AQ36,AV36,BA36,BF36,BK36,BP36,BU36)</f>
        <v>100</v>
      </c>
      <c r="M36" s="314">
        <f>SUM(N36:Q36)</f>
        <v>62</v>
      </c>
      <c r="N36" s="225">
        <f>SUM(T36,Y36,AD36,AI36,AN36,AS36,AX36,BC36,BH36,BM36,BR36,BW36)</f>
        <v>8</v>
      </c>
      <c r="O36" s="305">
        <f>SUM(U36,Z36,AE36,AJ36,AO36,AT36,AY36,BD36,BI36,BN36,BS36,BX36)</f>
        <v>54</v>
      </c>
      <c r="P36" s="305"/>
      <c r="Q36" s="306"/>
      <c r="R36" s="330">
        <v>100</v>
      </c>
      <c r="S36" s="305">
        <f>SUM(T36:U36)</f>
        <v>62</v>
      </c>
      <c r="T36" s="581">
        <v>8</v>
      </c>
      <c r="U36" s="581">
        <v>54</v>
      </c>
      <c r="V36" s="305">
        <v>3</v>
      </c>
      <c r="W36" s="305"/>
      <c r="X36" s="305"/>
      <c r="Y36" s="307"/>
      <c r="Z36" s="307"/>
      <c r="AA36" s="315"/>
      <c r="AB36" s="69"/>
      <c r="AC36" s="70"/>
      <c r="AD36" s="85"/>
      <c r="AE36" s="85"/>
      <c r="AF36" s="74"/>
      <c r="AG36" s="70"/>
      <c r="AH36" s="70"/>
      <c r="AI36" s="85"/>
      <c r="AJ36" s="85"/>
      <c r="AK36" s="72"/>
      <c r="AL36" s="86"/>
      <c r="AM36" s="37"/>
      <c r="AN36" s="38"/>
      <c r="AO36" s="38"/>
      <c r="AP36" s="37"/>
      <c r="AQ36" s="37"/>
      <c r="AR36" s="37"/>
      <c r="AS36" s="38"/>
      <c r="AT36" s="38"/>
      <c r="AU36" s="45"/>
      <c r="AV36" s="32"/>
      <c r="AW36" s="37"/>
      <c r="AX36" s="38"/>
      <c r="AY36" s="38"/>
      <c r="AZ36" s="37"/>
      <c r="BA36" s="37"/>
      <c r="BB36" s="37"/>
      <c r="BC36" s="38"/>
      <c r="BD36" s="38"/>
      <c r="BE36" s="41"/>
      <c r="BF36" s="39"/>
      <c r="BG36" s="37"/>
      <c r="BH36" s="38"/>
      <c r="BI36" s="38"/>
      <c r="BJ36" s="37"/>
      <c r="BK36" s="37"/>
      <c r="BL36" s="37"/>
      <c r="BM36" s="38"/>
      <c r="BN36" s="38"/>
      <c r="BO36" s="45"/>
      <c r="BP36" s="32"/>
      <c r="BQ36" s="37"/>
      <c r="BR36" s="38"/>
      <c r="BS36" s="38"/>
      <c r="BT36" s="37"/>
      <c r="BU36" s="37"/>
      <c r="BV36" s="37"/>
      <c r="BW36" s="38"/>
      <c r="BX36" s="38"/>
      <c r="BY36" s="41"/>
      <c r="BZ36" s="453">
        <f t="shared" si="4"/>
        <v>3</v>
      </c>
      <c r="CA36" s="616" t="str">
        <f>'матрица компетенций'!B42</f>
        <v>БПК-26</v>
      </c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</row>
    <row r="37" spans="1:124" ht="55.5" customHeight="1" hidden="1">
      <c r="A37" s="653"/>
      <c r="B37" s="180">
        <v>1</v>
      </c>
      <c r="H37" s="636" t="s">
        <v>175</v>
      </c>
      <c r="I37" s="662" t="s">
        <v>242</v>
      </c>
      <c r="J37" s="225"/>
      <c r="K37" s="226">
        <v>2</v>
      </c>
      <c r="L37" s="137">
        <f>SUM(R37,W37,AB37,AG37,AL37,AQ37,AV37,BA37,BF37,BK37,BP37,BU37)</f>
        <v>102</v>
      </c>
      <c r="M37" s="314">
        <f>SUM(N37:Q37)</f>
        <v>46</v>
      </c>
      <c r="N37" s="225">
        <f>SUM(T37,Y37,AD37,AI37,AN37,AS37,AX37,BC37,BH37,BM37,BR37,BW37)</f>
        <v>8</v>
      </c>
      <c r="O37" s="305">
        <f>SUM(U37,Z37,AE37,AJ37,AO37,AT37,AY37,BD37,BI37,BN37,BS37,BX37)</f>
        <v>38</v>
      </c>
      <c r="P37" s="305"/>
      <c r="Q37" s="306"/>
      <c r="R37" s="225"/>
      <c r="S37" s="305"/>
      <c r="T37" s="581"/>
      <c r="U37" s="581"/>
      <c r="V37" s="305"/>
      <c r="W37" s="305">
        <v>102</v>
      </c>
      <c r="X37" s="305">
        <f>SUM(Y37:Z37)</f>
        <v>46</v>
      </c>
      <c r="Y37" s="307">
        <v>8</v>
      </c>
      <c r="Z37" s="307">
        <v>38</v>
      </c>
      <c r="AA37" s="257">
        <v>3</v>
      </c>
      <c r="AB37" s="69"/>
      <c r="AC37" s="70"/>
      <c r="AD37" s="85"/>
      <c r="AE37" s="85"/>
      <c r="AF37" s="74"/>
      <c r="AG37" s="70"/>
      <c r="AH37" s="70"/>
      <c r="AI37" s="85"/>
      <c r="AJ37" s="85"/>
      <c r="AK37" s="72"/>
      <c r="AL37" s="86"/>
      <c r="AM37" s="37"/>
      <c r="AN37" s="38"/>
      <c r="AO37" s="38"/>
      <c r="AP37" s="37"/>
      <c r="AQ37" s="37"/>
      <c r="AR37" s="37"/>
      <c r="AS37" s="38"/>
      <c r="AT37" s="38"/>
      <c r="AU37" s="45"/>
      <c r="AV37" s="32"/>
      <c r="AW37" s="37"/>
      <c r="AX37" s="38"/>
      <c r="AY37" s="38"/>
      <c r="AZ37" s="37"/>
      <c r="BA37" s="37"/>
      <c r="BB37" s="37"/>
      <c r="BC37" s="38"/>
      <c r="BD37" s="38"/>
      <c r="BE37" s="41"/>
      <c r="BF37" s="39"/>
      <c r="BG37" s="37"/>
      <c r="BH37" s="38"/>
      <c r="BI37" s="38"/>
      <c r="BJ37" s="37"/>
      <c r="BK37" s="37"/>
      <c r="BL37" s="37"/>
      <c r="BM37" s="38"/>
      <c r="BN37" s="38"/>
      <c r="BO37" s="45"/>
      <c r="BP37" s="32"/>
      <c r="BQ37" s="37"/>
      <c r="BR37" s="38"/>
      <c r="BS37" s="38"/>
      <c r="BT37" s="37"/>
      <c r="BU37" s="37"/>
      <c r="BV37" s="37"/>
      <c r="BW37" s="38"/>
      <c r="BX37" s="38"/>
      <c r="BY37" s="41"/>
      <c r="BZ37" s="453">
        <f t="shared" si="4"/>
        <v>3</v>
      </c>
      <c r="CA37" s="616" t="str">
        <f>'матрица компетенций'!B43</f>
        <v>БПК-27</v>
      </c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1:124" s="90" customFormat="1" ht="54.75" customHeight="1" hidden="1">
      <c r="A38" s="655"/>
      <c r="B38" s="180"/>
      <c r="C38" s="180">
        <v>2</v>
      </c>
      <c r="D38" s="180"/>
      <c r="E38" s="180"/>
      <c r="F38" s="180"/>
      <c r="G38" s="180"/>
      <c r="H38" s="636" t="s">
        <v>641</v>
      </c>
      <c r="I38" s="662" t="s">
        <v>292</v>
      </c>
      <c r="J38" s="313"/>
      <c r="K38" s="306">
        <v>3</v>
      </c>
      <c r="L38" s="225">
        <f>SUM(R38,W38,AB38,AG38,AL38,AQ38,AV38,BA38,BF38,BK38,BP38,BU38)</f>
        <v>90</v>
      </c>
      <c r="M38" s="314">
        <f>SUM(N38:Q38)</f>
        <v>34</v>
      </c>
      <c r="N38" s="225">
        <f>SUM(T38,Y38,AD38,AI38,AN38,AS38,AX38,BC38,BH38,BM38,BR38,BW38)</f>
        <v>18</v>
      </c>
      <c r="O38" s="305"/>
      <c r="P38" s="305"/>
      <c r="Q38" s="305">
        <f>SUM(U38,Z38,AE38,AJ38,AO38,AT38,AY38,BD38,BI38,BN38,BS38,BX38)</f>
        <v>16</v>
      </c>
      <c r="R38" s="225"/>
      <c r="S38" s="305"/>
      <c r="T38" s="581"/>
      <c r="U38" s="581"/>
      <c r="V38" s="305"/>
      <c r="W38" s="305"/>
      <c r="X38" s="305"/>
      <c r="Y38" s="307"/>
      <c r="Z38" s="307"/>
      <c r="AA38" s="315"/>
      <c r="AB38" s="225">
        <v>90</v>
      </c>
      <c r="AC38" s="255">
        <f>SUM(AD38:AE38)</f>
        <v>34</v>
      </c>
      <c r="AD38" s="304">
        <v>18</v>
      </c>
      <c r="AE38" s="304">
        <v>16</v>
      </c>
      <c r="AF38" s="305">
        <v>3</v>
      </c>
      <c r="AG38" s="305"/>
      <c r="AH38" s="305"/>
      <c r="AI38" s="307"/>
      <c r="AJ38" s="307"/>
      <c r="AK38" s="306"/>
      <c r="AL38" s="69"/>
      <c r="AM38" s="70"/>
      <c r="AN38" s="104"/>
      <c r="AO38" s="104"/>
      <c r="AP38" s="88"/>
      <c r="AQ38" s="87"/>
      <c r="AR38" s="87"/>
      <c r="AS38" s="104"/>
      <c r="AT38" s="104"/>
      <c r="AU38" s="79"/>
      <c r="AV38" s="78"/>
      <c r="AW38" s="87"/>
      <c r="AX38" s="104"/>
      <c r="AY38" s="104"/>
      <c r="AZ38" s="88"/>
      <c r="BA38" s="87"/>
      <c r="BB38" s="87"/>
      <c r="BC38" s="104"/>
      <c r="BD38" s="104"/>
      <c r="BE38" s="79"/>
      <c r="BF38" s="78"/>
      <c r="BG38" s="87"/>
      <c r="BH38" s="104"/>
      <c r="BI38" s="104"/>
      <c r="BJ38" s="88"/>
      <c r="BK38" s="87"/>
      <c r="BL38" s="87"/>
      <c r="BM38" s="104"/>
      <c r="BN38" s="104"/>
      <c r="BO38" s="79"/>
      <c r="BP38" s="78"/>
      <c r="BQ38" s="87"/>
      <c r="BR38" s="104"/>
      <c r="BS38" s="104"/>
      <c r="BT38" s="88"/>
      <c r="BU38" s="87"/>
      <c r="BV38" s="87"/>
      <c r="BW38" s="104"/>
      <c r="BX38" s="104"/>
      <c r="BY38" s="79"/>
      <c r="BZ38" s="453">
        <f t="shared" si="4"/>
        <v>3</v>
      </c>
      <c r="CA38" s="616" t="str">
        <f>'матрица компетенций'!B44</f>
        <v>БПК-28</v>
      </c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</row>
    <row r="39" spans="1:124" s="191" customFormat="1" ht="81.75" customHeight="1" hidden="1">
      <c r="A39" s="614"/>
      <c r="B39" s="183"/>
      <c r="C39" s="183">
        <v>2</v>
      </c>
      <c r="D39" s="183">
        <v>3</v>
      </c>
      <c r="E39" s="183"/>
      <c r="F39" s="183"/>
      <c r="G39" s="183"/>
      <c r="H39" s="637" t="s">
        <v>156</v>
      </c>
      <c r="I39" s="598" t="s">
        <v>439</v>
      </c>
      <c r="J39" s="398"/>
      <c r="K39" s="264"/>
      <c r="L39" s="262"/>
      <c r="M39" s="266"/>
      <c r="N39" s="262"/>
      <c r="O39" s="263"/>
      <c r="P39" s="263"/>
      <c r="Q39" s="98"/>
      <c r="R39" s="262"/>
      <c r="S39" s="263"/>
      <c r="T39" s="573"/>
      <c r="U39" s="573"/>
      <c r="V39" s="263"/>
      <c r="W39" s="263"/>
      <c r="X39" s="263"/>
      <c r="Y39" s="573"/>
      <c r="Z39" s="573"/>
      <c r="AA39" s="264"/>
      <c r="AB39" s="262"/>
      <c r="AC39" s="259"/>
      <c r="AD39" s="260"/>
      <c r="AE39" s="260"/>
      <c r="AF39" s="259"/>
      <c r="AG39" s="261"/>
      <c r="AH39" s="259"/>
      <c r="AI39" s="260"/>
      <c r="AJ39" s="260"/>
      <c r="AK39" s="208"/>
      <c r="AL39" s="261"/>
      <c r="AM39" s="259"/>
      <c r="AN39" s="260"/>
      <c r="AO39" s="260"/>
      <c r="AP39" s="259"/>
      <c r="AQ39" s="259"/>
      <c r="AR39" s="259"/>
      <c r="AS39" s="260"/>
      <c r="AT39" s="260"/>
      <c r="AU39" s="267"/>
      <c r="AV39" s="258"/>
      <c r="AW39" s="259"/>
      <c r="AX39" s="260"/>
      <c r="AY39" s="260"/>
      <c r="AZ39" s="259"/>
      <c r="BA39" s="259"/>
      <c r="BB39" s="259"/>
      <c r="BC39" s="260"/>
      <c r="BD39" s="260"/>
      <c r="BE39" s="208"/>
      <c r="BF39" s="202"/>
      <c r="BG39" s="203"/>
      <c r="BH39" s="204"/>
      <c r="BI39" s="204"/>
      <c r="BJ39" s="203"/>
      <c r="BK39" s="203"/>
      <c r="BL39" s="203"/>
      <c r="BM39" s="204"/>
      <c r="BN39" s="204"/>
      <c r="BO39" s="205"/>
      <c r="BP39" s="206"/>
      <c r="BQ39" s="203"/>
      <c r="BR39" s="204"/>
      <c r="BS39" s="204"/>
      <c r="BT39" s="203"/>
      <c r="BU39" s="203"/>
      <c r="BV39" s="203"/>
      <c r="BW39" s="204"/>
      <c r="BX39" s="204"/>
      <c r="BY39" s="207"/>
      <c r="BZ39" s="453">
        <f t="shared" si="4"/>
        <v>0</v>
      </c>
      <c r="CA39" s="616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</row>
    <row r="40" spans="1:124" s="12" customFormat="1" ht="48.75" customHeight="1" hidden="1">
      <c r="A40" s="614"/>
      <c r="B40" s="182"/>
      <c r="C40" s="182">
        <v>2</v>
      </c>
      <c r="D40" s="182"/>
      <c r="E40" s="180"/>
      <c r="F40" s="180"/>
      <c r="G40" s="182"/>
      <c r="H40" s="638" t="s">
        <v>176</v>
      </c>
      <c r="I40" s="662" t="s">
        <v>239</v>
      </c>
      <c r="J40" s="397">
        <v>4</v>
      </c>
      <c r="K40" s="309"/>
      <c r="L40" s="262">
        <f>SUM(R40,W40,AB40,AG40,AL40,AQ40,AV40,BA40,BF40,BK40,BP40,BU40)</f>
        <v>324</v>
      </c>
      <c r="M40" s="266">
        <f>SUM(N40:Q40)</f>
        <v>186</v>
      </c>
      <c r="N40" s="262">
        <f>SUM(T40,Y40,AD40,AI40,AN40,AS40,AX40,BC40,BH40,BM40,BR40,BW40)</f>
        <v>16</v>
      </c>
      <c r="O40" s="263"/>
      <c r="P40" s="263">
        <f>SUM(U40,Z40,AE40,AJ40,AO40,AT40,AY40,BD40,BI40,BN40,BS40,BX40)</f>
        <v>170</v>
      </c>
      <c r="Q40" s="98"/>
      <c r="R40" s="53"/>
      <c r="S40" s="57"/>
      <c r="T40" s="577"/>
      <c r="U40" s="577"/>
      <c r="V40" s="57"/>
      <c r="W40" s="57"/>
      <c r="X40" s="57"/>
      <c r="Y40" s="577"/>
      <c r="Z40" s="577"/>
      <c r="AA40" s="59"/>
      <c r="AB40" s="262">
        <v>162</v>
      </c>
      <c r="AC40" s="255">
        <f>SUM(AD40:AE40)</f>
        <v>93</v>
      </c>
      <c r="AD40" s="256">
        <v>8</v>
      </c>
      <c r="AE40" s="256">
        <v>85</v>
      </c>
      <c r="AF40" s="263"/>
      <c r="AG40" s="259">
        <v>162</v>
      </c>
      <c r="AH40" s="255">
        <f>SUM(AI40:AJ40)</f>
        <v>93</v>
      </c>
      <c r="AI40" s="256">
        <v>8</v>
      </c>
      <c r="AJ40" s="256">
        <v>85</v>
      </c>
      <c r="AK40" s="208">
        <v>9</v>
      </c>
      <c r="AL40" s="265"/>
      <c r="AM40" s="263"/>
      <c r="AN40" s="256"/>
      <c r="AO40" s="256"/>
      <c r="AP40" s="263"/>
      <c r="AQ40" s="263"/>
      <c r="AR40" s="263"/>
      <c r="AS40" s="256"/>
      <c r="AT40" s="256"/>
      <c r="AU40" s="266"/>
      <c r="AV40" s="95"/>
      <c r="AW40" s="96"/>
      <c r="AX40" s="101"/>
      <c r="AY40" s="101"/>
      <c r="AZ40" s="96"/>
      <c r="BA40" s="96"/>
      <c r="BB40" s="96"/>
      <c r="BC40" s="101"/>
      <c r="BD40" s="101"/>
      <c r="BE40" s="98"/>
      <c r="BF40" s="96"/>
      <c r="BG40" s="96"/>
      <c r="BH40" s="101"/>
      <c r="BI40" s="101"/>
      <c r="BJ40" s="96"/>
      <c r="BK40" s="96"/>
      <c r="BL40" s="96"/>
      <c r="BM40" s="101"/>
      <c r="BN40" s="101"/>
      <c r="BO40" s="98"/>
      <c r="BP40" s="95"/>
      <c r="BQ40" s="96"/>
      <c r="BR40" s="101"/>
      <c r="BS40" s="101"/>
      <c r="BT40" s="96"/>
      <c r="BU40" s="96"/>
      <c r="BV40" s="96"/>
      <c r="BW40" s="101"/>
      <c r="BX40" s="101"/>
      <c r="BY40" s="98"/>
      <c r="BZ40" s="425">
        <f t="shared" si="4"/>
        <v>9</v>
      </c>
      <c r="CA40" s="616" t="str">
        <f>'матрица компетенций'!B24</f>
        <v>БПК-8</v>
      </c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</row>
    <row r="41" spans="1:124" s="12" customFormat="1" ht="45.75" customHeight="1" hidden="1">
      <c r="A41" s="614"/>
      <c r="B41" s="182"/>
      <c r="C41" s="182"/>
      <c r="D41" s="182">
        <v>3</v>
      </c>
      <c r="E41" s="180"/>
      <c r="F41" s="180"/>
      <c r="G41" s="182"/>
      <c r="H41" s="638" t="s">
        <v>177</v>
      </c>
      <c r="I41" s="662" t="s">
        <v>240</v>
      </c>
      <c r="J41" s="397">
        <v>5</v>
      </c>
      <c r="K41" s="309"/>
      <c r="L41" s="262">
        <f>SUM(R41,W41,AB41,AG41,AL41,AQ41,AV41,BA41,BF41,BK41,BP41,BU41)</f>
        <v>108</v>
      </c>
      <c r="M41" s="266">
        <f>SUM(N41:Q41)</f>
        <v>68</v>
      </c>
      <c r="N41" s="262">
        <f>SUM(T41,Y41,AD41,AI41,AN41,AS41,AX41,BC41,BH41,BM41,BR41,BW41)</f>
        <v>8</v>
      </c>
      <c r="O41" s="263"/>
      <c r="P41" s="263">
        <f>SUM(U41,Z41,AE41,AJ41,AO41,AT41,AY41,BD41,BI41,BN41,BS41,BX41)</f>
        <v>60</v>
      </c>
      <c r="Q41" s="98"/>
      <c r="R41" s="53"/>
      <c r="S41" s="57"/>
      <c r="T41" s="577"/>
      <c r="U41" s="577"/>
      <c r="V41" s="57"/>
      <c r="W41" s="57"/>
      <c r="X41" s="57"/>
      <c r="Y41" s="577"/>
      <c r="Z41" s="577"/>
      <c r="AA41" s="59"/>
      <c r="AB41" s="262"/>
      <c r="AC41" s="263"/>
      <c r="AD41" s="256"/>
      <c r="AE41" s="256"/>
      <c r="AF41" s="263"/>
      <c r="AG41" s="263"/>
      <c r="AH41" s="263"/>
      <c r="AI41" s="256"/>
      <c r="AJ41" s="256"/>
      <c r="AK41" s="264"/>
      <c r="AL41" s="262">
        <v>108</v>
      </c>
      <c r="AM41" s="255">
        <f>SUM(AN41:AO41)</f>
        <v>68</v>
      </c>
      <c r="AN41" s="256">
        <v>8</v>
      </c>
      <c r="AO41" s="256">
        <v>60</v>
      </c>
      <c r="AP41" s="263">
        <v>3</v>
      </c>
      <c r="AQ41" s="263"/>
      <c r="AR41" s="263"/>
      <c r="AS41" s="256"/>
      <c r="AT41" s="256"/>
      <c r="AU41" s="264"/>
      <c r="AV41" s="95"/>
      <c r="AW41" s="96"/>
      <c r="AX41" s="101"/>
      <c r="AY41" s="101"/>
      <c r="AZ41" s="96"/>
      <c r="BA41" s="96"/>
      <c r="BB41" s="96"/>
      <c r="BC41" s="101"/>
      <c r="BD41" s="101"/>
      <c r="BE41" s="98"/>
      <c r="BF41" s="96"/>
      <c r="BG41" s="96"/>
      <c r="BH41" s="101"/>
      <c r="BI41" s="101"/>
      <c r="BJ41" s="96"/>
      <c r="BK41" s="96"/>
      <c r="BL41" s="96"/>
      <c r="BM41" s="101"/>
      <c r="BN41" s="101"/>
      <c r="BO41" s="98"/>
      <c r="BP41" s="95"/>
      <c r="BQ41" s="96"/>
      <c r="BR41" s="101"/>
      <c r="BS41" s="101"/>
      <c r="BT41" s="96"/>
      <c r="BU41" s="96"/>
      <c r="BV41" s="96"/>
      <c r="BW41" s="101"/>
      <c r="BX41" s="101"/>
      <c r="BY41" s="98"/>
      <c r="BZ41" s="425">
        <f t="shared" si="4"/>
        <v>3</v>
      </c>
      <c r="CA41" s="616" t="str">
        <f>'матрица компетенций'!B46</f>
        <v>БПК-30</v>
      </c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4" s="191" customFormat="1" ht="79.5" customHeight="1" hidden="1">
      <c r="A42" s="614"/>
      <c r="B42" s="183"/>
      <c r="C42" s="183">
        <v>2</v>
      </c>
      <c r="D42" s="183"/>
      <c r="E42" s="183"/>
      <c r="F42" s="183"/>
      <c r="G42" s="183"/>
      <c r="H42" s="637" t="s">
        <v>157</v>
      </c>
      <c r="I42" s="668" t="s">
        <v>412</v>
      </c>
      <c r="J42" s="393"/>
      <c r="K42" s="309"/>
      <c r="L42" s="524"/>
      <c r="M42" s="532"/>
      <c r="N42" s="533"/>
      <c r="O42" s="525"/>
      <c r="P42" s="525"/>
      <c r="Q42" s="525"/>
      <c r="R42" s="533"/>
      <c r="S42" s="525"/>
      <c r="T42" s="572"/>
      <c r="U42" s="572"/>
      <c r="V42" s="525"/>
      <c r="W42" s="525"/>
      <c r="X42" s="525"/>
      <c r="Y42" s="572"/>
      <c r="Z42" s="572"/>
      <c r="AA42" s="525"/>
      <c r="AB42" s="533"/>
      <c r="AC42" s="288"/>
      <c r="AD42" s="288"/>
      <c r="AE42" s="288"/>
      <c r="AF42" s="288"/>
      <c r="AG42" s="288"/>
      <c r="AH42" s="288"/>
      <c r="AI42" s="288"/>
      <c r="AJ42" s="288"/>
      <c r="AK42" s="288"/>
      <c r="AL42" s="289"/>
      <c r="AM42" s="288"/>
      <c r="AN42" s="288"/>
      <c r="AO42" s="288"/>
      <c r="AP42" s="288"/>
      <c r="AQ42" s="288"/>
      <c r="AR42" s="288"/>
      <c r="AS42" s="288"/>
      <c r="AT42" s="288"/>
      <c r="AU42" s="288"/>
      <c r="AV42" s="198"/>
      <c r="AW42" s="188"/>
      <c r="AX42" s="188"/>
      <c r="AY42" s="188"/>
      <c r="AZ42" s="188"/>
      <c r="BA42" s="188"/>
      <c r="BB42" s="188"/>
      <c r="BC42" s="188"/>
      <c r="BD42" s="188"/>
      <c r="BE42" s="188"/>
      <c r="BF42" s="19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6"/>
      <c r="BQ42" s="188"/>
      <c r="BR42" s="188"/>
      <c r="BS42" s="188"/>
      <c r="BT42" s="188"/>
      <c r="BU42" s="188"/>
      <c r="BV42" s="188"/>
      <c r="BW42" s="188"/>
      <c r="BX42" s="188"/>
      <c r="BY42" s="189"/>
      <c r="BZ42" s="454">
        <f aca="true" t="shared" si="5" ref="BZ42:BZ55">SUM(V42,AA42,AF42,AK42,AP42,AU42,AZ42,BE42,BJ42,BO42,BT42,BY42)</f>
        <v>0</v>
      </c>
      <c r="CA42" s="616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</row>
    <row r="43" spans="1:124" ht="72" customHeight="1" hidden="1">
      <c r="A43" s="614"/>
      <c r="C43" s="180">
        <v>2</v>
      </c>
      <c r="H43" s="638" t="s">
        <v>178</v>
      </c>
      <c r="I43" s="664" t="s">
        <v>289</v>
      </c>
      <c r="J43" s="262"/>
      <c r="K43" s="264">
        <v>3</v>
      </c>
      <c r="L43" s="262">
        <f>SUM(R43,W43,AB43,AG43,AL43,AQ43,AV43,BA43,BF43,BK43,BP43,BU43)</f>
        <v>90</v>
      </c>
      <c r="M43" s="266">
        <f>SUM(N43:Q43)</f>
        <v>40</v>
      </c>
      <c r="N43" s="262">
        <f>SUM(T43,Y43,AD43,AI43,AN43,AS43,AX43,BC43,BH43,BM43,BR43,BW43)</f>
        <v>10</v>
      </c>
      <c r="O43" s="263"/>
      <c r="P43" s="263">
        <f>SUM(U43,Z43,AE43,AJ43,AO43,AT43,AY43,BD43,BI43,BN43,BS43,BX43)</f>
        <v>30</v>
      </c>
      <c r="Q43" s="264"/>
      <c r="R43" s="262"/>
      <c r="S43" s="263"/>
      <c r="T43" s="573"/>
      <c r="U43" s="573"/>
      <c r="V43" s="263"/>
      <c r="W43" s="265"/>
      <c r="X43" s="263"/>
      <c r="Y43" s="573"/>
      <c r="Z43" s="573"/>
      <c r="AA43" s="264"/>
      <c r="AB43" s="258">
        <v>90</v>
      </c>
      <c r="AC43" s="263">
        <f>SUM(AD43:AE43)</f>
        <v>40</v>
      </c>
      <c r="AD43" s="300">
        <v>10</v>
      </c>
      <c r="AE43" s="300">
        <v>30</v>
      </c>
      <c r="AF43" s="263">
        <v>3</v>
      </c>
      <c r="AG43" s="263"/>
      <c r="AH43" s="255">
        <f>SUM(AI43:AJ43)</f>
        <v>0</v>
      </c>
      <c r="AI43" s="256"/>
      <c r="AJ43" s="256"/>
      <c r="AK43" s="257"/>
      <c r="AL43" s="268"/>
      <c r="AM43" s="255"/>
      <c r="AN43" s="256"/>
      <c r="AO43" s="256"/>
      <c r="AP43" s="255"/>
      <c r="AQ43" s="255"/>
      <c r="AR43" s="255"/>
      <c r="AS43" s="256"/>
      <c r="AT43" s="256"/>
      <c r="AU43" s="269"/>
      <c r="AV43" s="43"/>
      <c r="AW43" s="58"/>
      <c r="AX43" s="117"/>
      <c r="AY43" s="117"/>
      <c r="AZ43" s="58"/>
      <c r="BA43" s="58"/>
      <c r="BB43" s="58"/>
      <c r="BC43" s="117"/>
      <c r="BD43" s="117"/>
      <c r="BE43" s="42"/>
      <c r="BF43" s="52"/>
      <c r="BG43" s="58"/>
      <c r="BH43" s="117"/>
      <c r="BI43" s="117"/>
      <c r="BJ43" s="58"/>
      <c r="BK43" s="58"/>
      <c r="BL43" s="58"/>
      <c r="BM43" s="117"/>
      <c r="BN43" s="117"/>
      <c r="BO43" s="40"/>
      <c r="BP43" s="43"/>
      <c r="BQ43" s="58"/>
      <c r="BR43" s="117"/>
      <c r="BS43" s="117"/>
      <c r="BT43" s="58"/>
      <c r="BU43" s="58"/>
      <c r="BV43" s="58"/>
      <c r="BW43" s="117"/>
      <c r="BX43" s="117"/>
      <c r="BY43" s="42"/>
      <c r="BZ43" s="390">
        <f t="shared" si="5"/>
        <v>3</v>
      </c>
      <c r="CA43" s="616" t="s">
        <v>678</v>
      </c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</row>
    <row r="44" spans="1:124" ht="83.25" customHeight="1" hidden="1">
      <c r="A44" s="614"/>
      <c r="C44" s="180">
        <v>2</v>
      </c>
      <c r="H44" s="638" t="s">
        <v>179</v>
      </c>
      <c r="I44" s="663" t="s">
        <v>522</v>
      </c>
      <c r="J44" s="398"/>
      <c r="K44" s="309">
        <v>4</v>
      </c>
      <c r="L44" s="262">
        <f>SUM(R44,W44,AB44,AG44,AL44,AQ44,AV44,BA44,BF44,BK44,BP44,BU44)</f>
        <v>120</v>
      </c>
      <c r="M44" s="266">
        <f>SUM(N44:Q44)</f>
        <v>51</v>
      </c>
      <c r="N44" s="262">
        <f>SUM(T44,Y44,AD44,AI44,AN44,AS44,AX44,BC44,BH44,BM44,BR44,BW44)</f>
        <v>0</v>
      </c>
      <c r="O44" s="263">
        <f>SUM(U44,Z44,AE44,AJ44,AO44,AT44,AY44,BD44,BI44,BN44,BS44,BX44)-P44</f>
        <v>0</v>
      </c>
      <c r="P44" s="263">
        <f>SUM(U44,Z44,AE44,AJ44,AO44,AT44,AY44,BD44,BI44,BN44,BS44,BX44)</f>
        <v>51</v>
      </c>
      <c r="Q44" s="264"/>
      <c r="R44" s="262"/>
      <c r="S44" s="263"/>
      <c r="T44" s="573"/>
      <c r="U44" s="573"/>
      <c r="V44" s="263"/>
      <c r="W44" s="265"/>
      <c r="X44" s="263">
        <f>SUM(Y44:Z44)</f>
        <v>0</v>
      </c>
      <c r="Y44" s="573"/>
      <c r="Z44" s="573"/>
      <c r="AA44" s="264"/>
      <c r="AB44" s="262"/>
      <c r="AC44" s="255"/>
      <c r="AD44" s="256"/>
      <c r="AE44" s="256"/>
      <c r="AF44" s="255"/>
      <c r="AG44" s="263">
        <v>120</v>
      </c>
      <c r="AH44" s="255">
        <f>SUM(AI44:AJ44)</f>
        <v>51</v>
      </c>
      <c r="AI44" s="256"/>
      <c r="AJ44" s="256">
        <v>51</v>
      </c>
      <c r="AK44" s="257">
        <v>3</v>
      </c>
      <c r="AL44" s="265"/>
      <c r="AM44" s="263"/>
      <c r="AN44" s="256"/>
      <c r="AO44" s="256"/>
      <c r="AP44" s="263"/>
      <c r="AQ44" s="255"/>
      <c r="AR44" s="255"/>
      <c r="AS44" s="256"/>
      <c r="AT44" s="256"/>
      <c r="AU44" s="269"/>
      <c r="AV44" s="43"/>
      <c r="AW44" s="58"/>
      <c r="AX44" s="117"/>
      <c r="AY44" s="117"/>
      <c r="AZ44" s="58"/>
      <c r="BA44" s="58"/>
      <c r="BB44" s="58"/>
      <c r="BC44" s="117"/>
      <c r="BD44" s="117"/>
      <c r="BE44" s="42"/>
      <c r="BF44" s="52"/>
      <c r="BG44" s="58"/>
      <c r="BH44" s="117"/>
      <c r="BI44" s="117"/>
      <c r="BJ44" s="58"/>
      <c r="BK44" s="58"/>
      <c r="BL44" s="58"/>
      <c r="BM44" s="117"/>
      <c r="BN44" s="117"/>
      <c r="BO44" s="40"/>
      <c r="BP44" s="43"/>
      <c r="BQ44" s="58"/>
      <c r="BR44" s="117"/>
      <c r="BS44" s="117"/>
      <c r="BT44" s="58"/>
      <c r="BU44" s="58"/>
      <c r="BV44" s="58"/>
      <c r="BW44" s="117"/>
      <c r="BX44" s="117"/>
      <c r="BY44" s="42"/>
      <c r="BZ44" s="390">
        <f t="shared" si="5"/>
        <v>3</v>
      </c>
      <c r="CA44" s="616" t="str">
        <f>'матрица компетенций'!B34</f>
        <v>БПК-18</v>
      </c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1:124" s="191" customFormat="1" ht="52.5" customHeight="1" hidden="1">
      <c r="A45" s="651"/>
      <c r="B45" s="183"/>
      <c r="C45" s="183">
        <v>2</v>
      </c>
      <c r="D45" s="183"/>
      <c r="E45" s="183"/>
      <c r="F45" s="183"/>
      <c r="G45" s="183"/>
      <c r="H45" s="632" t="s">
        <v>158</v>
      </c>
      <c r="I45" s="665" t="s">
        <v>413</v>
      </c>
      <c r="J45" s="282"/>
      <c r="K45" s="534"/>
      <c r="L45" s="290"/>
      <c r="M45" s="535"/>
      <c r="N45" s="290"/>
      <c r="O45" s="291"/>
      <c r="P45" s="291"/>
      <c r="Q45" s="528"/>
      <c r="R45" s="290"/>
      <c r="S45" s="291"/>
      <c r="T45" s="575"/>
      <c r="U45" s="575"/>
      <c r="V45" s="291"/>
      <c r="W45" s="295"/>
      <c r="X45" s="291"/>
      <c r="Y45" s="575"/>
      <c r="Z45" s="575"/>
      <c r="AA45" s="528"/>
      <c r="AB45" s="290"/>
      <c r="AC45" s="283"/>
      <c r="AD45" s="284"/>
      <c r="AE45" s="284"/>
      <c r="AF45" s="283"/>
      <c r="AG45" s="285"/>
      <c r="AH45" s="283"/>
      <c r="AI45" s="284"/>
      <c r="AJ45" s="284"/>
      <c r="AK45" s="286"/>
      <c r="AL45" s="285"/>
      <c r="AM45" s="283"/>
      <c r="AN45" s="284"/>
      <c r="AO45" s="284"/>
      <c r="AP45" s="283"/>
      <c r="AQ45" s="283"/>
      <c r="AR45" s="283"/>
      <c r="AS45" s="284"/>
      <c r="AT45" s="284"/>
      <c r="AU45" s="287"/>
      <c r="AV45" s="196"/>
      <c r="AW45" s="193"/>
      <c r="AX45" s="194"/>
      <c r="AY45" s="194"/>
      <c r="AZ45" s="193"/>
      <c r="BA45" s="193"/>
      <c r="BB45" s="193"/>
      <c r="BC45" s="194"/>
      <c r="BD45" s="194"/>
      <c r="BE45" s="197"/>
      <c r="BF45" s="192"/>
      <c r="BG45" s="193"/>
      <c r="BH45" s="194"/>
      <c r="BI45" s="194"/>
      <c r="BJ45" s="193"/>
      <c r="BK45" s="193"/>
      <c r="BL45" s="193"/>
      <c r="BM45" s="194"/>
      <c r="BN45" s="194"/>
      <c r="BO45" s="195"/>
      <c r="BP45" s="196"/>
      <c r="BQ45" s="193"/>
      <c r="BR45" s="194"/>
      <c r="BS45" s="194"/>
      <c r="BT45" s="193"/>
      <c r="BU45" s="193"/>
      <c r="BV45" s="193"/>
      <c r="BW45" s="194"/>
      <c r="BX45" s="194"/>
      <c r="BY45" s="197"/>
      <c r="BZ45" s="451">
        <f t="shared" si="5"/>
        <v>0</v>
      </c>
      <c r="CA45" s="616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</row>
    <row r="46" spans="1:124" s="12" customFormat="1" ht="54.75" customHeight="1" hidden="1">
      <c r="A46" s="651"/>
      <c r="B46" s="182"/>
      <c r="C46" s="182">
        <v>2</v>
      </c>
      <c r="D46" s="182"/>
      <c r="E46" s="182"/>
      <c r="F46" s="182"/>
      <c r="G46" s="182"/>
      <c r="H46" s="638" t="s">
        <v>180</v>
      </c>
      <c r="I46" s="664" t="s">
        <v>108</v>
      </c>
      <c r="J46" s="262">
        <v>4</v>
      </c>
      <c r="K46" s="309">
        <v>3</v>
      </c>
      <c r="L46" s="262">
        <f>SUM(R46,W46,AB46,AG46,AL46,AQ46,AV46,BA46,BF46,BK46,BP46,BU46)</f>
        <v>228</v>
      </c>
      <c r="M46" s="266">
        <f>SUM(N46:Q46)</f>
        <v>129</v>
      </c>
      <c r="N46" s="262">
        <f>SUM(T46,Y46,AD46,AI46,AN46,AS46,AX46,BC46,BH46,BM46,BR46,BW46)</f>
        <v>24</v>
      </c>
      <c r="O46" s="263"/>
      <c r="P46" s="263">
        <f>SUM(U46,Z46,AE46,AJ46,AO46,AT46,AY46,BD46,BI46,BN46,BS46,BX46)</f>
        <v>105</v>
      </c>
      <c r="Q46" s="264"/>
      <c r="R46" s="262"/>
      <c r="S46" s="263"/>
      <c r="T46" s="573"/>
      <c r="U46" s="573"/>
      <c r="V46" s="263"/>
      <c r="W46" s="263"/>
      <c r="X46" s="263"/>
      <c r="Y46" s="573"/>
      <c r="Z46" s="573"/>
      <c r="AA46" s="264"/>
      <c r="AB46" s="262">
        <v>108</v>
      </c>
      <c r="AC46" s="255">
        <f>SUM(AD46:AE46)</f>
        <v>66</v>
      </c>
      <c r="AD46" s="256">
        <v>12</v>
      </c>
      <c r="AE46" s="256">
        <v>54</v>
      </c>
      <c r="AF46" s="255">
        <v>3</v>
      </c>
      <c r="AG46" s="255">
        <v>120</v>
      </c>
      <c r="AH46" s="255">
        <f>SUM(AI46:AJ46)</f>
        <v>63</v>
      </c>
      <c r="AI46" s="256">
        <v>12</v>
      </c>
      <c r="AJ46" s="256">
        <v>51</v>
      </c>
      <c r="AK46" s="257">
        <v>3</v>
      </c>
      <c r="AL46" s="265"/>
      <c r="AM46" s="263"/>
      <c r="AN46" s="300"/>
      <c r="AO46" s="300"/>
      <c r="AP46" s="263"/>
      <c r="AQ46" s="263"/>
      <c r="AR46" s="263"/>
      <c r="AS46" s="300"/>
      <c r="AT46" s="300"/>
      <c r="AU46" s="266"/>
      <c r="AV46" s="43"/>
      <c r="AW46" s="58">
        <f>SUM(AX46:AY46)</f>
        <v>0</v>
      </c>
      <c r="AX46" s="117"/>
      <c r="AY46" s="117"/>
      <c r="AZ46" s="58"/>
      <c r="BA46" s="58"/>
      <c r="BB46" s="58"/>
      <c r="BC46" s="117"/>
      <c r="BD46" s="117"/>
      <c r="BE46" s="42"/>
      <c r="BF46" s="52"/>
      <c r="BG46" s="58"/>
      <c r="BH46" s="117"/>
      <c r="BI46" s="117"/>
      <c r="BJ46" s="58"/>
      <c r="BK46" s="58"/>
      <c r="BL46" s="58"/>
      <c r="BM46" s="117"/>
      <c r="BN46" s="117"/>
      <c r="BO46" s="40"/>
      <c r="BP46" s="53"/>
      <c r="BQ46" s="57"/>
      <c r="BR46" s="132"/>
      <c r="BS46" s="132"/>
      <c r="BT46" s="57"/>
      <c r="BU46" s="57"/>
      <c r="BV46" s="57"/>
      <c r="BW46" s="132"/>
      <c r="BX46" s="132"/>
      <c r="BY46" s="59"/>
      <c r="BZ46" s="425">
        <f t="shared" si="5"/>
        <v>6</v>
      </c>
      <c r="CA46" s="616" t="str">
        <f>'матрица компетенций'!B32</f>
        <v>БПК-16</v>
      </c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54.75" customHeight="1" hidden="1">
      <c r="A47" s="651"/>
      <c r="C47" s="182">
        <v>2</v>
      </c>
      <c r="D47" s="182"/>
      <c r="H47" s="638" t="s">
        <v>181</v>
      </c>
      <c r="I47" s="664" t="s">
        <v>74</v>
      </c>
      <c r="J47" s="262"/>
      <c r="K47" s="309">
        <v>4</v>
      </c>
      <c r="L47" s="262">
        <f>SUM(R47,W47,AB47,AG47,AL47,AQ47,AV47,BA47,BF47,BK47,BP47,BU47)</f>
        <v>120</v>
      </c>
      <c r="M47" s="266">
        <f>SUM(N47:Q47)</f>
        <v>63</v>
      </c>
      <c r="N47" s="262">
        <f>SUM(T47,Y47,AD47,AI47,AN47,AS47,AX47,BC47,BH47,BM47,BR47,BW47)</f>
        <v>12</v>
      </c>
      <c r="O47" s="263"/>
      <c r="P47" s="263">
        <f>SUM(U47,Z47,AE47,AJ47,AO47,AT47,AY47,BD47,BI47,BN47,BS47,BX47)</f>
        <v>51</v>
      </c>
      <c r="Q47" s="264"/>
      <c r="R47" s="262"/>
      <c r="S47" s="263"/>
      <c r="T47" s="573"/>
      <c r="U47" s="573"/>
      <c r="V47" s="263"/>
      <c r="W47" s="263"/>
      <c r="X47" s="263"/>
      <c r="Y47" s="573"/>
      <c r="Z47" s="573"/>
      <c r="AA47" s="264"/>
      <c r="AB47" s="262"/>
      <c r="AC47" s="255"/>
      <c r="AD47" s="256"/>
      <c r="AE47" s="256"/>
      <c r="AF47" s="255"/>
      <c r="AG47" s="255">
        <v>120</v>
      </c>
      <c r="AH47" s="255">
        <f>SUM(AI47:AJ47)</f>
        <v>63</v>
      </c>
      <c r="AI47" s="256">
        <v>12</v>
      </c>
      <c r="AJ47" s="256">
        <v>51</v>
      </c>
      <c r="AK47" s="257">
        <v>3</v>
      </c>
      <c r="AL47" s="265"/>
      <c r="AM47" s="263"/>
      <c r="AN47" s="300"/>
      <c r="AO47" s="300"/>
      <c r="AP47" s="263"/>
      <c r="AQ47" s="263"/>
      <c r="AR47" s="263"/>
      <c r="AS47" s="300"/>
      <c r="AT47" s="300"/>
      <c r="AU47" s="266"/>
      <c r="AV47" s="43"/>
      <c r="AW47" s="58"/>
      <c r="AX47" s="117"/>
      <c r="AY47" s="117"/>
      <c r="AZ47" s="58"/>
      <c r="BA47" s="58"/>
      <c r="BB47" s="58"/>
      <c r="BC47" s="117"/>
      <c r="BD47" s="117"/>
      <c r="BE47" s="42"/>
      <c r="BF47" s="52"/>
      <c r="BG47" s="58"/>
      <c r="BH47" s="117"/>
      <c r="BI47" s="117"/>
      <c r="BJ47" s="58"/>
      <c r="BK47" s="58"/>
      <c r="BL47" s="58"/>
      <c r="BM47" s="117"/>
      <c r="BN47" s="117"/>
      <c r="BO47" s="40"/>
      <c r="BP47" s="84"/>
      <c r="BQ47" s="73"/>
      <c r="BR47" s="101"/>
      <c r="BS47" s="101"/>
      <c r="BT47" s="73"/>
      <c r="BU47" s="58"/>
      <c r="BV47" s="58"/>
      <c r="BW47" s="117"/>
      <c r="BX47" s="117"/>
      <c r="BY47" s="42"/>
      <c r="BZ47" s="425">
        <f t="shared" si="5"/>
        <v>3</v>
      </c>
      <c r="CA47" s="616" t="str">
        <f>'матрица компетенций'!B31</f>
        <v>БПК-15</v>
      </c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spans="1:124" s="191" customFormat="1" ht="83.25" customHeight="1" hidden="1">
      <c r="A48" s="651"/>
      <c r="B48" s="183"/>
      <c r="C48" s="183"/>
      <c r="D48" s="183">
        <v>3</v>
      </c>
      <c r="E48" s="183"/>
      <c r="F48" s="183"/>
      <c r="G48" s="183"/>
      <c r="H48" s="637" t="s">
        <v>159</v>
      </c>
      <c r="I48" s="669" t="s">
        <v>525</v>
      </c>
      <c r="J48" s="330"/>
      <c r="K48" s="334">
        <v>6</v>
      </c>
      <c r="L48" s="258"/>
      <c r="M48" s="329"/>
      <c r="N48" s="330"/>
      <c r="O48" s="320"/>
      <c r="P48" s="328"/>
      <c r="Q48" s="335"/>
      <c r="R48" s="258"/>
      <c r="S48" s="320"/>
      <c r="T48" s="574"/>
      <c r="U48" s="574"/>
      <c r="V48" s="259"/>
      <c r="W48" s="259"/>
      <c r="X48" s="321"/>
      <c r="Y48" s="321"/>
      <c r="Z48" s="321"/>
      <c r="AA48" s="322"/>
      <c r="AB48" s="199"/>
      <c r="AC48" s="177"/>
      <c r="AD48" s="200"/>
      <c r="AE48" s="200"/>
      <c r="AF48" s="177"/>
      <c r="AG48" s="209"/>
      <c r="AH48" s="209"/>
      <c r="AI48" s="210"/>
      <c r="AJ48" s="210"/>
      <c r="AK48" s="211"/>
      <c r="AL48" s="212"/>
      <c r="AM48" s="213"/>
      <c r="AN48" s="214"/>
      <c r="AO48" s="214"/>
      <c r="AP48" s="320"/>
      <c r="AQ48" s="213"/>
      <c r="AR48" s="213"/>
      <c r="AS48" s="214"/>
      <c r="AT48" s="214"/>
      <c r="AU48" s="329">
        <v>3</v>
      </c>
      <c r="AV48" s="330"/>
      <c r="AW48" s="320"/>
      <c r="AX48" s="321"/>
      <c r="AY48" s="321"/>
      <c r="AZ48" s="320"/>
      <c r="BA48" s="213"/>
      <c r="BB48" s="213"/>
      <c r="BC48" s="214"/>
      <c r="BD48" s="214"/>
      <c r="BE48" s="335"/>
      <c r="BF48" s="212"/>
      <c r="BG48" s="213"/>
      <c r="BH48" s="214"/>
      <c r="BI48" s="214"/>
      <c r="BJ48" s="213"/>
      <c r="BK48" s="213"/>
      <c r="BL48" s="213"/>
      <c r="BM48" s="214"/>
      <c r="BN48" s="214"/>
      <c r="BO48" s="215"/>
      <c r="BP48" s="216"/>
      <c r="BQ48" s="213"/>
      <c r="BR48" s="214"/>
      <c r="BS48" s="214"/>
      <c r="BT48" s="213"/>
      <c r="BU48" s="213"/>
      <c r="BV48" s="213"/>
      <c r="BW48" s="214"/>
      <c r="BX48" s="214"/>
      <c r="BY48" s="217"/>
      <c r="BZ48" s="425">
        <f t="shared" si="5"/>
        <v>3</v>
      </c>
      <c r="CA48" s="616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</row>
    <row r="49" spans="1:124" ht="81.75" customHeight="1" hidden="1">
      <c r="A49" s="651"/>
      <c r="D49" s="183">
        <v>3</v>
      </c>
      <c r="H49" s="634" t="s">
        <v>182</v>
      </c>
      <c r="I49" s="662" t="s">
        <v>526</v>
      </c>
      <c r="J49" s="330"/>
      <c r="K49" s="335">
        <v>5</v>
      </c>
      <c r="L49" s="262">
        <f>SUM(R49,W49,AB49,AG49,AL49,AQ49,AV49,BA49,BF49,BK49,BP49,BU49)</f>
        <v>108</v>
      </c>
      <c r="M49" s="405">
        <f>SUM(N49:Q49)</f>
        <v>51</v>
      </c>
      <c r="N49" s="333">
        <f>SUM(T49,Y49,AD49,AI49,AN49,AS49,AX49,BC49,BH49,BM49,BR49,BW49)</f>
        <v>0</v>
      </c>
      <c r="O49" s="336"/>
      <c r="P49" s="305">
        <f>SUM(U49,Z49,AE49,AJ49,AO49,AT49,AY49,BD49,BI49,BN49,BS49,BX49)</f>
        <v>51</v>
      </c>
      <c r="Q49" s="408"/>
      <c r="R49" s="225"/>
      <c r="S49" s="305"/>
      <c r="T49" s="581"/>
      <c r="U49" s="581"/>
      <c r="V49" s="314"/>
      <c r="W49" s="305"/>
      <c r="X49" s="305"/>
      <c r="Y49" s="307"/>
      <c r="Z49" s="307"/>
      <c r="AA49" s="306"/>
      <c r="AB49" s="95"/>
      <c r="AC49" s="96"/>
      <c r="AD49" s="101"/>
      <c r="AE49" s="101"/>
      <c r="AF49" s="96"/>
      <c r="AG49" s="305"/>
      <c r="AH49" s="305"/>
      <c r="AI49" s="304"/>
      <c r="AJ49" s="304"/>
      <c r="AK49" s="306"/>
      <c r="AL49" s="330">
        <v>108</v>
      </c>
      <c r="AM49" s="305">
        <f>SUM(AN49:AO49)</f>
        <v>51</v>
      </c>
      <c r="AN49" s="304"/>
      <c r="AO49" s="304">
        <v>51</v>
      </c>
      <c r="AP49" s="305">
        <v>3</v>
      </c>
      <c r="AQ49" s="47"/>
      <c r="AR49" s="47"/>
      <c r="AS49" s="36"/>
      <c r="AT49" s="36"/>
      <c r="AU49" s="54"/>
      <c r="AV49" s="225"/>
      <c r="AW49" s="305"/>
      <c r="AX49" s="304"/>
      <c r="AY49" s="304"/>
      <c r="AZ49" s="305"/>
      <c r="BA49" s="305"/>
      <c r="BB49" s="305"/>
      <c r="BC49" s="304"/>
      <c r="BD49" s="85"/>
      <c r="BE49" s="77"/>
      <c r="BF49" s="44"/>
      <c r="BG49" s="31"/>
      <c r="BH49" s="36"/>
      <c r="BI49" s="36"/>
      <c r="BJ49" s="31"/>
      <c r="BK49" s="31"/>
      <c r="BL49" s="31"/>
      <c r="BM49" s="36"/>
      <c r="BN49" s="36"/>
      <c r="BO49" s="35"/>
      <c r="BP49" s="34"/>
      <c r="BQ49" s="31"/>
      <c r="BR49" s="36"/>
      <c r="BS49" s="36"/>
      <c r="BT49" s="31"/>
      <c r="BU49" s="31"/>
      <c r="BV49" s="31"/>
      <c r="BW49" s="36"/>
      <c r="BX49" s="36"/>
      <c r="BY49" s="33"/>
      <c r="BZ49" s="425">
        <f t="shared" si="5"/>
        <v>3</v>
      </c>
      <c r="CA49" s="616" t="str">
        <f>'матрица компетенций'!B5</f>
        <v>УК-3</v>
      </c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</row>
    <row r="50" spans="1:124" s="90" customFormat="1" ht="100.5" customHeight="1" hidden="1">
      <c r="A50" s="652"/>
      <c r="B50" s="180"/>
      <c r="C50" s="180"/>
      <c r="D50" s="183">
        <v>3</v>
      </c>
      <c r="E50" s="180"/>
      <c r="F50" s="180"/>
      <c r="G50" s="180"/>
      <c r="H50" s="634" t="s">
        <v>183</v>
      </c>
      <c r="I50" s="662" t="s">
        <v>510</v>
      </c>
      <c r="J50" s="330"/>
      <c r="K50" s="335"/>
      <c r="L50" s="258">
        <f>SUM(R50,W50,AB50,AG50,AL50,AQ50,AV50,BA50,BF50,BK50,BP50,BU50)</f>
        <v>40</v>
      </c>
      <c r="M50" s="329">
        <f>SUM(N50:Q50)</f>
        <v>24</v>
      </c>
      <c r="N50" s="330">
        <f>SUM(T50,Y50,AD50,AI50,AN50,AS50,AX50,BC50,BH50,BM50,BR50,BW50)</f>
        <v>0</v>
      </c>
      <c r="O50" s="320"/>
      <c r="P50" s="320"/>
      <c r="Q50" s="335">
        <f>SUM(U50,Z50,AE50,AJ50,AO50,AT50,AY50,BD50,BI50,BN50,BS50,BX50)</f>
        <v>24</v>
      </c>
      <c r="R50" s="225"/>
      <c r="S50" s="305"/>
      <c r="T50" s="581"/>
      <c r="U50" s="581"/>
      <c r="V50" s="314"/>
      <c r="W50" s="305"/>
      <c r="X50" s="305"/>
      <c r="Y50" s="307"/>
      <c r="Z50" s="307"/>
      <c r="AA50" s="306"/>
      <c r="AB50" s="262"/>
      <c r="AC50" s="305"/>
      <c r="AD50" s="304"/>
      <c r="AE50" s="304"/>
      <c r="AF50" s="326"/>
      <c r="AG50" s="305"/>
      <c r="AH50" s="305"/>
      <c r="AI50" s="304"/>
      <c r="AJ50" s="304"/>
      <c r="AK50" s="315"/>
      <c r="AL50" s="327"/>
      <c r="AM50" s="305"/>
      <c r="AN50" s="304"/>
      <c r="AO50" s="304"/>
      <c r="AP50" s="305"/>
      <c r="AQ50" s="261">
        <v>40</v>
      </c>
      <c r="AR50" s="263">
        <f>SUM(AS50:AT50)</f>
        <v>24</v>
      </c>
      <c r="AS50" s="256"/>
      <c r="AT50" s="256">
        <v>24</v>
      </c>
      <c r="AU50" s="264"/>
      <c r="AV50" s="225"/>
      <c r="AW50" s="305"/>
      <c r="AX50" s="304"/>
      <c r="AY50" s="304"/>
      <c r="AZ50" s="305"/>
      <c r="BA50" s="305"/>
      <c r="BB50" s="305"/>
      <c r="BC50" s="304"/>
      <c r="BD50" s="85"/>
      <c r="BE50" s="77"/>
      <c r="BF50" s="91"/>
      <c r="BG50" s="70"/>
      <c r="BH50" s="85"/>
      <c r="BI50" s="85"/>
      <c r="BJ50" s="70"/>
      <c r="BK50" s="70"/>
      <c r="BL50" s="70"/>
      <c r="BM50" s="85"/>
      <c r="BN50" s="85"/>
      <c r="BO50" s="76"/>
      <c r="BP50" s="69"/>
      <c r="BQ50" s="70"/>
      <c r="BR50" s="85"/>
      <c r="BS50" s="85"/>
      <c r="BT50" s="70"/>
      <c r="BU50" s="70"/>
      <c r="BV50" s="70"/>
      <c r="BW50" s="85"/>
      <c r="BX50" s="85"/>
      <c r="BY50" s="77"/>
      <c r="BZ50" s="170">
        <f t="shared" si="5"/>
        <v>0</v>
      </c>
      <c r="CA50" s="616" t="s">
        <v>679</v>
      </c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</row>
    <row r="51" spans="1:124" s="90" customFormat="1" ht="57.75" customHeight="1" hidden="1">
      <c r="A51" s="652"/>
      <c r="B51" s="180"/>
      <c r="C51" s="180"/>
      <c r="D51" s="180">
        <v>3</v>
      </c>
      <c r="E51" s="180"/>
      <c r="F51" s="180"/>
      <c r="G51" s="180"/>
      <c r="H51" s="634" t="s">
        <v>643</v>
      </c>
      <c r="I51" s="662" t="s">
        <v>672</v>
      </c>
      <c r="J51" s="330"/>
      <c r="K51" s="335"/>
      <c r="L51" s="258">
        <f>SUM(R51,W51,AB51,AG51,AL51,AQ51,AV51,BA51,BF51,BK51,BP51,BU51)</f>
        <v>40</v>
      </c>
      <c r="M51" s="329">
        <f>SUM(N51:Q51)</f>
        <v>24</v>
      </c>
      <c r="N51" s="330">
        <f>SUM(T51,Y51,AD51,AI51,AN51,AS51,AX51,BC51,BH51,BM51,BR51,BW51)</f>
        <v>0</v>
      </c>
      <c r="O51" s="320"/>
      <c r="P51" s="320"/>
      <c r="Q51" s="335">
        <f>SUM(U51,Z51,AE51,AJ51,AO51,AT51,AY51,BD51,BI51,BN51,BS51,BX51)</f>
        <v>24</v>
      </c>
      <c r="R51" s="225"/>
      <c r="S51" s="305"/>
      <c r="T51" s="581"/>
      <c r="U51" s="581"/>
      <c r="V51" s="314"/>
      <c r="W51" s="305"/>
      <c r="X51" s="305"/>
      <c r="Y51" s="307"/>
      <c r="Z51" s="307"/>
      <c r="AA51" s="306"/>
      <c r="AB51" s="262"/>
      <c r="AC51" s="305"/>
      <c r="AD51" s="304"/>
      <c r="AE51" s="304"/>
      <c r="AF51" s="326"/>
      <c r="AG51" s="305"/>
      <c r="AH51" s="305"/>
      <c r="AI51" s="304"/>
      <c r="AJ51" s="304"/>
      <c r="AK51" s="315"/>
      <c r="AL51" s="327"/>
      <c r="AM51" s="305"/>
      <c r="AN51" s="304"/>
      <c r="AO51" s="304"/>
      <c r="AP51" s="305"/>
      <c r="AQ51" s="261">
        <v>40</v>
      </c>
      <c r="AR51" s="263">
        <f>SUM(AS51:AT51)</f>
        <v>24</v>
      </c>
      <c r="AS51" s="256"/>
      <c r="AT51" s="256">
        <v>24</v>
      </c>
      <c r="AU51" s="264"/>
      <c r="AV51" s="225"/>
      <c r="AW51" s="305"/>
      <c r="AX51" s="304"/>
      <c r="AY51" s="304"/>
      <c r="AZ51" s="305"/>
      <c r="BA51" s="305"/>
      <c r="BB51" s="305"/>
      <c r="BC51" s="304"/>
      <c r="BD51" s="85"/>
      <c r="BE51" s="77"/>
      <c r="BF51" s="91"/>
      <c r="BG51" s="70"/>
      <c r="BH51" s="85"/>
      <c r="BI51" s="85"/>
      <c r="BJ51" s="70"/>
      <c r="BK51" s="70"/>
      <c r="BL51" s="70"/>
      <c r="BM51" s="85"/>
      <c r="BN51" s="85"/>
      <c r="BO51" s="76"/>
      <c r="BP51" s="69"/>
      <c r="BQ51" s="70"/>
      <c r="BR51" s="85"/>
      <c r="BS51" s="85"/>
      <c r="BT51" s="70"/>
      <c r="BU51" s="70"/>
      <c r="BV51" s="70"/>
      <c r="BW51" s="85"/>
      <c r="BX51" s="85"/>
      <c r="BY51" s="77"/>
      <c r="BZ51" s="170">
        <f t="shared" si="5"/>
        <v>0</v>
      </c>
      <c r="CA51" s="616" t="s">
        <v>680</v>
      </c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</row>
    <row r="52" spans="1:124" s="90" customFormat="1" ht="54.75" customHeight="1" hidden="1">
      <c r="A52" s="652"/>
      <c r="B52" s="180"/>
      <c r="C52" s="180"/>
      <c r="D52" s="180">
        <v>3</v>
      </c>
      <c r="E52" s="180"/>
      <c r="F52" s="180"/>
      <c r="G52" s="180"/>
      <c r="H52" s="634" t="s">
        <v>644</v>
      </c>
      <c r="I52" s="664" t="s">
        <v>202</v>
      </c>
      <c r="J52" s="330"/>
      <c r="K52" s="335"/>
      <c r="L52" s="258">
        <f>SUM(R52,W52,AB52,AG52,AL52,AQ52,AV52,BA52,BF52,BK52,BP52,BU52)</f>
        <v>40</v>
      </c>
      <c r="M52" s="329">
        <f>SUM(N52:Q52)</f>
        <v>24</v>
      </c>
      <c r="N52" s="330">
        <f>SUM(T52,Y52,AD52,AI52,AN52,AS52,AX52,BC52,BH52,BM52,BR52,BW52)</f>
        <v>0</v>
      </c>
      <c r="O52" s="320"/>
      <c r="P52" s="320"/>
      <c r="Q52" s="335">
        <f>SUM(U52,Z52,AE52,AJ52,AO52,AT52,AY52,BD52,BI52,BN52,BS52,BX52)</f>
        <v>24</v>
      </c>
      <c r="R52" s="225"/>
      <c r="S52" s="305"/>
      <c r="T52" s="581"/>
      <c r="U52" s="581"/>
      <c r="V52" s="314"/>
      <c r="W52" s="305"/>
      <c r="X52" s="305"/>
      <c r="Y52" s="307"/>
      <c r="Z52" s="307"/>
      <c r="AA52" s="306"/>
      <c r="AB52" s="262"/>
      <c r="AC52" s="305"/>
      <c r="AD52" s="304"/>
      <c r="AE52" s="304"/>
      <c r="AF52" s="326"/>
      <c r="AG52" s="305"/>
      <c r="AH52" s="305"/>
      <c r="AI52" s="304"/>
      <c r="AJ52" s="304"/>
      <c r="AK52" s="315"/>
      <c r="AL52" s="327"/>
      <c r="AM52" s="305"/>
      <c r="AN52" s="304"/>
      <c r="AO52" s="304"/>
      <c r="AP52" s="305"/>
      <c r="AQ52" s="261">
        <v>40</v>
      </c>
      <c r="AR52" s="263">
        <f>SUM(AS52:AT52)</f>
        <v>24</v>
      </c>
      <c r="AS52" s="256"/>
      <c r="AT52" s="256">
        <v>24</v>
      </c>
      <c r="AU52" s="264"/>
      <c r="AV52" s="225"/>
      <c r="AW52" s="305"/>
      <c r="AX52" s="304"/>
      <c r="AY52" s="304"/>
      <c r="AZ52" s="305"/>
      <c r="BA52" s="305"/>
      <c r="BB52" s="305"/>
      <c r="BC52" s="304"/>
      <c r="BD52" s="85"/>
      <c r="BE52" s="77"/>
      <c r="BF52" s="91"/>
      <c r="BG52" s="70"/>
      <c r="BH52" s="85"/>
      <c r="BI52" s="85"/>
      <c r="BJ52" s="70"/>
      <c r="BK52" s="70"/>
      <c r="BL52" s="70"/>
      <c r="BM52" s="85"/>
      <c r="BN52" s="85"/>
      <c r="BO52" s="76"/>
      <c r="BP52" s="69"/>
      <c r="BQ52" s="70"/>
      <c r="BR52" s="85"/>
      <c r="BS52" s="85"/>
      <c r="BT52" s="70"/>
      <c r="BU52" s="70"/>
      <c r="BV52" s="70"/>
      <c r="BW52" s="85"/>
      <c r="BX52" s="85"/>
      <c r="BY52" s="77"/>
      <c r="BZ52" s="170">
        <f t="shared" si="5"/>
        <v>0</v>
      </c>
      <c r="CA52" s="616" t="str">
        <f>'матрица компетенций'!B45</f>
        <v>БПК-29</v>
      </c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</row>
    <row r="53" spans="1:124" s="191" customFormat="1" ht="53.25" customHeight="1" hidden="1">
      <c r="A53" s="651"/>
      <c r="B53" s="183"/>
      <c r="C53" s="183">
        <v>2</v>
      </c>
      <c r="D53" s="183"/>
      <c r="E53" s="183"/>
      <c r="F53" s="183">
        <v>5</v>
      </c>
      <c r="G53" s="183"/>
      <c r="H53" s="637" t="s">
        <v>160</v>
      </c>
      <c r="I53" s="665" t="s">
        <v>411</v>
      </c>
      <c r="J53" s="258"/>
      <c r="K53" s="208"/>
      <c r="L53" s="258"/>
      <c r="M53" s="267"/>
      <c r="N53" s="258"/>
      <c r="O53" s="259"/>
      <c r="P53" s="259"/>
      <c r="Q53" s="208"/>
      <c r="R53" s="258"/>
      <c r="S53" s="259"/>
      <c r="T53" s="573"/>
      <c r="U53" s="573"/>
      <c r="V53" s="259"/>
      <c r="W53" s="259"/>
      <c r="X53" s="259"/>
      <c r="Y53" s="573"/>
      <c r="Z53" s="573"/>
      <c r="AA53" s="208"/>
      <c r="AB53" s="262"/>
      <c r="AC53" s="255"/>
      <c r="AD53" s="256"/>
      <c r="AE53" s="256"/>
      <c r="AF53" s="255"/>
      <c r="AG53" s="255"/>
      <c r="AH53" s="255"/>
      <c r="AI53" s="256"/>
      <c r="AJ53" s="256"/>
      <c r="AK53" s="257"/>
      <c r="AL53" s="261"/>
      <c r="AM53" s="259"/>
      <c r="AN53" s="260"/>
      <c r="AO53" s="260"/>
      <c r="AP53" s="259"/>
      <c r="AQ53" s="259"/>
      <c r="AR53" s="259"/>
      <c r="AS53" s="260"/>
      <c r="AT53" s="260"/>
      <c r="AU53" s="267"/>
      <c r="AV53" s="206"/>
      <c r="AW53" s="203"/>
      <c r="AX53" s="204"/>
      <c r="AY53" s="204"/>
      <c r="AZ53" s="203"/>
      <c r="BA53" s="203"/>
      <c r="BB53" s="203"/>
      <c r="BC53" s="204"/>
      <c r="BD53" s="204"/>
      <c r="BE53" s="207"/>
      <c r="BF53" s="202"/>
      <c r="BG53" s="203"/>
      <c r="BH53" s="204"/>
      <c r="BI53" s="204"/>
      <c r="BJ53" s="203"/>
      <c r="BK53" s="203"/>
      <c r="BL53" s="203"/>
      <c r="BM53" s="204"/>
      <c r="BN53" s="204"/>
      <c r="BO53" s="205"/>
      <c r="BP53" s="206"/>
      <c r="BQ53" s="203"/>
      <c r="BR53" s="204"/>
      <c r="BS53" s="204"/>
      <c r="BT53" s="203"/>
      <c r="BU53" s="203"/>
      <c r="BV53" s="203"/>
      <c r="BW53" s="204"/>
      <c r="BX53" s="204"/>
      <c r="BY53" s="207"/>
      <c r="BZ53" s="453">
        <f t="shared" si="5"/>
        <v>0</v>
      </c>
      <c r="CA53" s="616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</row>
    <row r="54" spans="1:124" s="191" customFormat="1" ht="48.75" customHeight="1" hidden="1">
      <c r="A54" s="651"/>
      <c r="B54" s="183"/>
      <c r="C54" s="183">
        <v>2</v>
      </c>
      <c r="D54" s="183"/>
      <c r="E54" s="183"/>
      <c r="F54" s="183"/>
      <c r="G54" s="183"/>
      <c r="H54" s="638" t="s">
        <v>184</v>
      </c>
      <c r="I54" s="662" t="s">
        <v>300</v>
      </c>
      <c r="J54" s="262">
        <v>5</v>
      </c>
      <c r="K54" s="309">
        <v>4</v>
      </c>
      <c r="L54" s="262">
        <f>SUM(R54,W54,AB54,AG54,AL54,AQ54,AV54,BA54,BF54,BK54,BP54,BU54)</f>
        <v>240</v>
      </c>
      <c r="M54" s="266">
        <f>SUM(N54:Q54)</f>
        <v>124</v>
      </c>
      <c r="N54" s="262">
        <f>SUM(T54,Y54,AD54,AI54,AN54,AS54,AX54,BC54,BH54,BM54,BR54,BW54)</f>
        <v>16</v>
      </c>
      <c r="O54" s="263"/>
      <c r="P54" s="263">
        <f>SUM(U54,Z54,AE54,AJ54,AO54,AT54,AY54,BD54,BI54,BN54,BS54,BX54)</f>
        <v>108</v>
      </c>
      <c r="Q54" s="264"/>
      <c r="R54" s="262"/>
      <c r="S54" s="263"/>
      <c r="T54" s="573"/>
      <c r="U54" s="573"/>
      <c r="V54" s="263"/>
      <c r="W54" s="263"/>
      <c r="X54" s="263"/>
      <c r="Y54" s="573"/>
      <c r="Z54" s="573"/>
      <c r="AA54" s="264"/>
      <c r="AB54" s="262"/>
      <c r="AC54" s="255"/>
      <c r="AD54" s="256"/>
      <c r="AE54" s="256"/>
      <c r="AF54" s="255"/>
      <c r="AG54" s="265">
        <v>120</v>
      </c>
      <c r="AH54" s="255">
        <f>SUM(AI54:AJ54)</f>
        <v>62</v>
      </c>
      <c r="AI54" s="256">
        <v>8</v>
      </c>
      <c r="AJ54" s="256">
        <v>54</v>
      </c>
      <c r="AK54" s="257">
        <v>3</v>
      </c>
      <c r="AL54" s="262">
        <v>120</v>
      </c>
      <c r="AM54" s="255">
        <f>SUM(AN54:AO54)</f>
        <v>62</v>
      </c>
      <c r="AN54" s="256">
        <v>8</v>
      </c>
      <c r="AO54" s="256">
        <v>54</v>
      </c>
      <c r="AP54" s="255">
        <v>3</v>
      </c>
      <c r="AQ54" s="265"/>
      <c r="AR54" s="255"/>
      <c r="AS54" s="256"/>
      <c r="AT54" s="256"/>
      <c r="AU54" s="257"/>
      <c r="AV54" s="43"/>
      <c r="AW54" s="58">
        <f>SUM(AX54:AY54)</f>
        <v>0</v>
      </c>
      <c r="AX54" s="117"/>
      <c r="AY54" s="117"/>
      <c r="AZ54" s="58"/>
      <c r="BA54" s="58"/>
      <c r="BB54" s="58"/>
      <c r="BC54" s="117"/>
      <c r="BD54" s="117"/>
      <c r="BE54" s="42"/>
      <c r="BF54" s="52"/>
      <c r="BG54" s="58"/>
      <c r="BH54" s="117"/>
      <c r="BI54" s="117"/>
      <c r="BJ54" s="58"/>
      <c r="BK54" s="58"/>
      <c r="BL54" s="58"/>
      <c r="BM54" s="117"/>
      <c r="BN54" s="117"/>
      <c r="BO54" s="40"/>
      <c r="BP54" s="53"/>
      <c r="BQ54" s="57"/>
      <c r="BR54" s="132"/>
      <c r="BS54" s="132"/>
      <c r="BT54" s="57"/>
      <c r="BU54" s="57"/>
      <c r="BV54" s="57"/>
      <c r="BW54" s="132"/>
      <c r="BX54" s="132"/>
      <c r="BY54" s="59"/>
      <c r="BZ54" s="425">
        <f t="shared" si="5"/>
        <v>6</v>
      </c>
      <c r="CA54" s="616" t="str">
        <f>'матрица компетенций'!B25</f>
        <v>БПК-9</v>
      </c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</row>
    <row r="55" spans="1:124" ht="52.5" customHeight="1" hidden="1">
      <c r="A55" s="651"/>
      <c r="F55" s="180">
        <v>5</v>
      </c>
      <c r="H55" s="638" t="s">
        <v>185</v>
      </c>
      <c r="I55" s="662" t="s">
        <v>301</v>
      </c>
      <c r="J55" s="273"/>
      <c r="K55" s="392">
        <v>9</v>
      </c>
      <c r="L55" s="262">
        <f>SUM(R55,W55,AB55,AG55,AL55,AQ55,AV55,BA55,BF55,BK55,BP55,BU55)</f>
        <v>120</v>
      </c>
      <c r="M55" s="266">
        <f>SUM(N55:Q55)</f>
        <v>56</v>
      </c>
      <c r="N55" s="262">
        <f>SUM(T55,Y55,AD55,AI55,AN55,AS55,AX55,BC55,BH55,BM55,BR55,BW55)</f>
        <v>8</v>
      </c>
      <c r="O55" s="263"/>
      <c r="P55" s="263">
        <f>SUM(U55,Z55,AE55,AJ55,AO55,AT55,AY55,BD55,BI55,BN55,BS55,BX55)</f>
        <v>48</v>
      </c>
      <c r="Q55" s="264"/>
      <c r="R55" s="529"/>
      <c r="S55" s="163"/>
      <c r="T55" s="576"/>
      <c r="U55" s="576"/>
      <c r="V55" s="163"/>
      <c r="W55" s="163"/>
      <c r="X55" s="163"/>
      <c r="Y55" s="576"/>
      <c r="Z55" s="576"/>
      <c r="AA55" s="530"/>
      <c r="AB55" s="531"/>
      <c r="AC55" s="157"/>
      <c r="AD55" s="158"/>
      <c r="AE55" s="158"/>
      <c r="AF55" s="157"/>
      <c r="AG55" s="157"/>
      <c r="AH55" s="157"/>
      <c r="AI55" s="158"/>
      <c r="AJ55" s="158"/>
      <c r="AK55" s="161"/>
      <c r="AL55" s="162"/>
      <c r="AM55" s="157"/>
      <c r="AN55" s="158"/>
      <c r="AO55" s="158"/>
      <c r="AP55" s="159"/>
      <c r="AQ55" s="157"/>
      <c r="AR55" s="157"/>
      <c r="AS55" s="158"/>
      <c r="AT55" s="158"/>
      <c r="AU55" s="159"/>
      <c r="AV55" s="160"/>
      <c r="AW55" s="157"/>
      <c r="AX55" s="158"/>
      <c r="AY55" s="158"/>
      <c r="AZ55" s="163"/>
      <c r="BA55" s="164"/>
      <c r="BB55" s="164"/>
      <c r="BC55" s="165"/>
      <c r="BD55" s="165"/>
      <c r="BE55" s="166"/>
      <c r="BF55" s="262">
        <v>120</v>
      </c>
      <c r="BG55" s="255">
        <f>SUM(BH55:BI55)</f>
        <v>56</v>
      </c>
      <c r="BH55" s="256">
        <v>8</v>
      </c>
      <c r="BI55" s="256">
        <v>48</v>
      </c>
      <c r="BJ55" s="255">
        <v>3</v>
      </c>
      <c r="BK55" s="274"/>
      <c r="BL55" s="274"/>
      <c r="BM55" s="302"/>
      <c r="BN55" s="302"/>
      <c r="BO55" s="423"/>
      <c r="BP55" s="111"/>
      <c r="BQ55" s="82"/>
      <c r="BR55" s="165"/>
      <c r="BS55" s="165"/>
      <c r="BT55" s="82"/>
      <c r="BU55" s="82"/>
      <c r="BV55" s="82"/>
      <c r="BW55" s="165"/>
      <c r="BX55" s="165"/>
      <c r="BY55" s="112"/>
      <c r="BZ55" s="425">
        <f t="shared" si="5"/>
        <v>3</v>
      </c>
      <c r="CA55" s="616" t="str">
        <f>'матрица компетенций'!B41</f>
        <v>БПК-25</v>
      </c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</row>
    <row r="56" spans="1:124" s="191" customFormat="1" ht="54.75" customHeight="1" hidden="1">
      <c r="A56" s="651"/>
      <c r="B56" s="183"/>
      <c r="C56" s="183">
        <v>2</v>
      </c>
      <c r="D56" s="183">
        <v>3</v>
      </c>
      <c r="E56" s="183"/>
      <c r="F56" s="183"/>
      <c r="G56" s="183"/>
      <c r="H56" s="637" t="s">
        <v>161</v>
      </c>
      <c r="I56" s="670" t="s">
        <v>287</v>
      </c>
      <c r="J56" s="258"/>
      <c r="K56" s="208"/>
      <c r="L56" s="258"/>
      <c r="M56" s="267"/>
      <c r="N56" s="258"/>
      <c r="O56" s="259"/>
      <c r="P56" s="259"/>
      <c r="Q56" s="208"/>
      <c r="R56" s="258"/>
      <c r="S56" s="259"/>
      <c r="T56" s="573"/>
      <c r="U56" s="573"/>
      <c r="V56" s="259"/>
      <c r="W56" s="259"/>
      <c r="X56" s="259"/>
      <c r="Y56" s="260"/>
      <c r="Z56" s="260"/>
      <c r="AA56" s="208"/>
      <c r="AB56" s="258"/>
      <c r="AC56" s="259"/>
      <c r="AD56" s="260"/>
      <c r="AE56" s="260"/>
      <c r="AF56" s="259"/>
      <c r="AG56" s="261"/>
      <c r="AH56" s="259"/>
      <c r="AI56" s="260"/>
      <c r="AJ56" s="260"/>
      <c r="AK56" s="208"/>
      <c r="AL56" s="261"/>
      <c r="AM56" s="259"/>
      <c r="AN56" s="260"/>
      <c r="AO56" s="260"/>
      <c r="AP56" s="259"/>
      <c r="AQ56" s="259"/>
      <c r="AR56" s="259"/>
      <c r="AS56" s="260"/>
      <c r="AT56" s="260"/>
      <c r="AU56" s="267"/>
      <c r="AV56" s="206"/>
      <c r="AW56" s="203"/>
      <c r="AX56" s="204"/>
      <c r="AY56" s="204"/>
      <c r="AZ56" s="203"/>
      <c r="BA56" s="203"/>
      <c r="BB56" s="203"/>
      <c r="BC56" s="204"/>
      <c r="BD56" s="204"/>
      <c r="BE56" s="207"/>
      <c r="BF56" s="202"/>
      <c r="BG56" s="203"/>
      <c r="BH56" s="204"/>
      <c r="BI56" s="204"/>
      <c r="BJ56" s="203"/>
      <c r="BK56" s="203"/>
      <c r="BL56" s="203"/>
      <c r="BM56" s="204"/>
      <c r="BN56" s="204"/>
      <c r="BO56" s="205"/>
      <c r="BP56" s="206"/>
      <c r="BQ56" s="203"/>
      <c r="BR56" s="204"/>
      <c r="BS56" s="204"/>
      <c r="BT56" s="203"/>
      <c r="BU56" s="203"/>
      <c r="BV56" s="203"/>
      <c r="BW56" s="204"/>
      <c r="BX56" s="204"/>
      <c r="BY56" s="207"/>
      <c r="BZ56" s="453">
        <f aca="true" t="shared" si="6" ref="BZ56:BZ70">SUM(V56,AA56,AF56,AK56,AP56,AU56,AZ56,BE56,BJ56,BO56,BT56,BY56)</f>
        <v>0</v>
      </c>
      <c r="CA56" s="616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</row>
    <row r="57" spans="1:124" s="12" customFormat="1" ht="79.5" customHeight="1" hidden="1">
      <c r="A57" s="651"/>
      <c r="B57" s="182"/>
      <c r="C57" s="182">
        <v>2</v>
      </c>
      <c r="D57" s="182"/>
      <c r="E57" s="182"/>
      <c r="F57" s="182"/>
      <c r="G57" s="182"/>
      <c r="H57" s="638" t="s">
        <v>186</v>
      </c>
      <c r="I57" s="662" t="s">
        <v>229</v>
      </c>
      <c r="J57" s="262"/>
      <c r="K57" s="264">
        <v>4</v>
      </c>
      <c r="L57" s="262">
        <f>SUM(R57,W57,AB57,AG57,AL57,AQ57,AV57,BA57,BF57,BK57,BP57,BU57)</f>
        <v>120</v>
      </c>
      <c r="M57" s="266">
        <f>SUM(N57:Q57)</f>
        <v>62</v>
      </c>
      <c r="N57" s="262">
        <f>SUM(T57,Y57,AD57,AI57,AN57,AS57,AX57,BC57,BH57,BM57,BR57,BW57)</f>
        <v>8</v>
      </c>
      <c r="O57" s="263"/>
      <c r="P57" s="263">
        <f>SUM(U57,Z57,AE57,AJ57,AO57,AT57,AY57,BD57,BI57,BN57,BS57,BX57)</f>
        <v>54</v>
      </c>
      <c r="Q57" s="264"/>
      <c r="R57" s="262"/>
      <c r="S57" s="263"/>
      <c r="T57" s="573"/>
      <c r="U57" s="573"/>
      <c r="V57" s="263"/>
      <c r="W57" s="263"/>
      <c r="X57" s="263"/>
      <c r="Y57" s="256"/>
      <c r="Z57" s="256"/>
      <c r="AA57" s="264"/>
      <c r="AB57" s="262"/>
      <c r="AC57" s="263"/>
      <c r="AD57" s="256"/>
      <c r="AE57" s="256"/>
      <c r="AF57" s="263"/>
      <c r="AG57" s="259">
        <v>120</v>
      </c>
      <c r="AH57" s="263">
        <f>SUM(AI57:AJ57)</f>
        <v>62</v>
      </c>
      <c r="AI57" s="256">
        <v>8</v>
      </c>
      <c r="AJ57" s="256">
        <v>54</v>
      </c>
      <c r="AK57" s="264">
        <v>3</v>
      </c>
      <c r="AL57" s="263"/>
      <c r="AM57" s="263"/>
      <c r="AN57" s="256"/>
      <c r="AO57" s="256"/>
      <c r="AP57" s="266"/>
      <c r="AQ57" s="263"/>
      <c r="AR57" s="263"/>
      <c r="AS57" s="256"/>
      <c r="AT57" s="256"/>
      <c r="AU57" s="266"/>
      <c r="AV57" s="95"/>
      <c r="AW57" s="96"/>
      <c r="AX57" s="101"/>
      <c r="AY57" s="101"/>
      <c r="AZ57" s="96"/>
      <c r="BA57" s="96"/>
      <c r="BB57" s="96"/>
      <c r="BC57" s="101"/>
      <c r="BD57" s="101"/>
      <c r="BE57" s="98"/>
      <c r="BF57" s="96"/>
      <c r="BG57" s="96"/>
      <c r="BH57" s="101"/>
      <c r="BI57" s="101"/>
      <c r="BJ57" s="96"/>
      <c r="BK57" s="96"/>
      <c r="BL57" s="96"/>
      <c r="BM57" s="101"/>
      <c r="BN57" s="101"/>
      <c r="BO57" s="105"/>
      <c r="BP57" s="95"/>
      <c r="BQ57" s="96"/>
      <c r="BR57" s="101"/>
      <c r="BS57" s="101"/>
      <c r="BT57" s="96"/>
      <c r="BU57" s="96"/>
      <c r="BV57" s="96"/>
      <c r="BW57" s="101"/>
      <c r="BX57" s="101"/>
      <c r="BY57" s="98"/>
      <c r="BZ57" s="425">
        <f t="shared" si="6"/>
        <v>3</v>
      </c>
      <c r="CA57" s="616" t="str">
        <f>'матрица компетенций'!B28</f>
        <v>БПК-12</v>
      </c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</row>
    <row r="58" spans="1:124" s="12" customFormat="1" ht="59.25" customHeight="1" hidden="1">
      <c r="A58" s="651"/>
      <c r="B58" s="182"/>
      <c r="C58" s="182"/>
      <c r="D58" s="180">
        <v>3</v>
      </c>
      <c r="E58" s="180"/>
      <c r="F58" s="182"/>
      <c r="G58" s="182"/>
      <c r="H58" s="638" t="s">
        <v>238</v>
      </c>
      <c r="I58" s="662" t="s">
        <v>233</v>
      </c>
      <c r="J58" s="262"/>
      <c r="K58" s="309" t="s">
        <v>415</v>
      </c>
      <c r="L58" s="262">
        <f>SUM(R58,W58,AB58,AG58,AL58,AQ58,AV58,BA58,BF58,BK58,BP58,BU58)</f>
        <v>120</v>
      </c>
      <c r="M58" s="266">
        <f>SUM(N58:Q58)</f>
        <v>60</v>
      </c>
      <c r="N58" s="262">
        <f>SUM(T58,Y58,AD58,AI58,AN58,AS58,AX58,BC58,BH58,BM58,BR58,BW58)</f>
        <v>12</v>
      </c>
      <c r="O58" s="263"/>
      <c r="P58" s="263">
        <f>SUM(U58,Z58,AE58,AJ58,AO58,AT58,AY58,BD58,BI58,BN58,BS58,BX58)</f>
        <v>48</v>
      </c>
      <c r="Q58" s="264"/>
      <c r="R58" s="262"/>
      <c r="S58" s="263"/>
      <c r="T58" s="573"/>
      <c r="U58" s="573"/>
      <c r="V58" s="263"/>
      <c r="W58" s="263"/>
      <c r="X58" s="263"/>
      <c r="Y58" s="256"/>
      <c r="Z58" s="256"/>
      <c r="AA58" s="264"/>
      <c r="AB58" s="262"/>
      <c r="AC58" s="263"/>
      <c r="AD58" s="256"/>
      <c r="AE58" s="256"/>
      <c r="AF58" s="263"/>
      <c r="AG58" s="263"/>
      <c r="AH58" s="263"/>
      <c r="AI58" s="256"/>
      <c r="AJ58" s="256"/>
      <c r="AK58" s="264"/>
      <c r="AL58" s="259">
        <v>120</v>
      </c>
      <c r="AM58" s="263">
        <f>SUM(AN58:AO58)</f>
        <v>60</v>
      </c>
      <c r="AN58" s="256">
        <v>12</v>
      </c>
      <c r="AO58" s="256">
        <v>48</v>
      </c>
      <c r="AP58" s="266">
        <v>3</v>
      </c>
      <c r="AQ58" s="263"/>
      <c r="AR58" s="263"/>
      <c r="AS58" s="256"/>
      <c r="AT58" s="256"/>
      <c r="AU58" s="266"/>
      <c r="AV58" s="95"/>
      <c r="AW58" s="96"/>
      <c r="AX58" s="101"/>
      <c r="AY58" s="101"/>
      <c r="AZ58" s="96"/>
      <c r="BA58" s="96">
        <f>BB58*1.6</f>
        <v>0</v>
      </c>
      <c r="BB58" s="96">
        <f>SUM(BC58:BD58)</f>
        <v>0</v>
      </c>
      <c r="BC58" s="101"/>
      <c r="BD58" s="101"/>
      <c r="BE58" s="98">
        <f>BA58/36</f>
        <v>0</v>
      </c>
      <c r="BF58" s="97"/>
      <c r="BG58" s="96"/>
      <c r="BH58" s="101"/>
      <c r="BI58" s="101"/>
      <c r="BJ58" s="96"/>
      <c r="BK58" s="96"/>
      <c r="BL58" s="96"/>
      <c r="BM58" s="101"/>
      <c r="BN58" s="101"/>
      <c r="BO58" s="105"/>
      <c r="BP58" s="95"/>
      <c r="BQ58" s="96"/>
      <c r="BR58" s="101"/>
      <c r="BS58" s="101"/>
      <c r="BT58" s="96"/>
      <c r="BU58" s="96"/>
      <c r="BV58" s="96"/>
      <c r="BW58" s="101"/>
      <c r="BX58" s="101"/>
      <c r="BY58" s="98"/>
      <c r="BZ58" s="425">
        <f t="shared" si="6"/>
        <v>3</v>
      </c>
      <c r="CA58" s="616" t="str">
        <f>'матрица компетенций'!B29</f>
        <v>БПК-13</v>
      </c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</row>
    <row r="59" spans="1:124" s="191" customFormat="1" ht="54.75" customHeight="1" hidden="1">
      <c r="A59" s="651"/>
      <c r="B59" s="183"/>
      <c r="C59" s="183"/>
      <c r="D59" s="183">
        <v>3</v>
      </c>
      <c r="E59" s="183"/>
      <c r="F59" s="183"/>
      <c r="G59" s="183"/>
      <c r="H59" s="637" t="s">
        <v>162</v>
      </c>
      <c r="I59" s="670" t="s">
        <v>288</v>
      </c>
      <c r="J59" s="258"/>
      <c r="K59" s="208"/>
      <c r="L59" s="258"/>
      <c r="M59" s="267"/>
      <c r="N59" s="258"/>
      <c r="O59" s="259"/>
      <c r="P59" s="259"/>
      <c r="Q59" s="208"/>
      <c r="R59" s="258"/>
      <c r="S59" s="259"/>
      <c r="T59" s="573"/>
      <c r="U59" s="573"/>
      <c r="V59" s="259"/>
      <c r="W59" s="259"/>
      <c r="X59" s="259"/>
      <c r="Y59" s="260"/>
      <c r="Z59" s="260"/>
      <c r="AA59" s="208"/>
      <c r="AB59" s="258"/>
      <c r="AC59" s="259"/>
      <c r="AD59" s="260"/>
      <c r="AE59" s="260"/>
      <c r="AF59" s="259"/>
      <c r="AG59" s="261"/>
      <c r="AH59" s="259"/>
      <c r="AI59" s="260"/>
      <c r="AJ59" s="260"/>
      <c r="AK59" s="208"/>
      <c r="AL59" s="263"/>
      <c r="AM59" s="263"/>
      <c r="AN59" s="256"/>
      <c r="AO59" s="256"/>
      <c r="AP59" s="266"/>
      <c r="AQ59" s="263"/>
      <c r="AR59" s="263"/>
      <c r="AS59" s="256"/>
      <c r="AT59" s="256"/>
      <c r="AU59" s="266"/>
      <c r="AV59" s="206"/>
      <c r="AW59" s="203"/>
      <c r="AX59" s="204"/>
      <c r="AY59" s="204"/>
      <c r="AZ59" s="203"/>
      <c r="BA59" s="203"/>
      <c r="BB59" s="203"/>
      <c r="BC59" s="204"/>
      <c r="BD59" s="204"/>
      <c r="BE59" s="207"/>
      <c r="BF59" s="261"/>
      <c r="BG59" s="259"/>
      <c r="BH59" s="260"/>
      <c r="BI59" s="260"/>
      <c r="BJ59" s="259"/>
      <c r="BK59" s="259"/>
      <c r="BL59" s="259"/>
      <c r="BM59" s="260"/>
      <c r="BN59" s="260"/>
      <c r="BO59" s="267"/>
      <c r="BP59" s="206"/>
      <c r="BQ59" s="203"/>
      <c r="BR59" s="204"/>
      <c r="BS59" s="204"/>
      <c r="BT59" s="203"/>
      <c r="BU59" s="203"/>
      <c r="BV59" s="203"/>
      <c r="BW59" s="204"/>
      <c r="BX59" s="204"/>
      <c r="BY59" s="207"/>
      <c r="BZ59" s="453">
        <f t="shared" si="6"/>
        <v>0</v>
      </c>
      <c r="CA59" s="616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</row>
    <row r="60" spans="1:124" s="12" customFormat="1" ht="44.25" customHeight="1" hidden="1">
      <c r="A60" s="651"/>
      <c r="B60" s="182"/>
      <c r="C60" s="182"/>
      <c r="D60" s="180">
        <v>3</v>
      </c>
      <c r="E60" s="180"/>
      <c r="F60" s="182"/>
      <c r="G60" s="182"/>
      <c r="H60" s="638" t="s">
        <v>187</v>
      </c>
      <c r="I60" s="662" t="s">
        <v>268</v>
      </c>
      <c r="J60" s="262"/>
      <c r="K60" s="309">
        <v>5</v>
      </c>
      <c r="L60" s="262">
        <f>SUM(R60,W60,AB60,AG60,AL60,AQ60,AV60,BA60,BF60,BK60,BP60,BU60)</f>
        <v>120</v>
      </c>
      <c r="M60" s="266">
        <f>SUM(N60:Q60)</f>
        <v>56</v>
      </c>
      <c r="N60" s="262">
        <f>SUM(T60,Y60,AD60,AI60,AN60,AS60,AX60,BC60,BH60,BM60,BR60,BW60)</f>
        <v>8</v>
      </c>
      <c r="O60" s="263"/>
      <c r="P60" s="263">
        <f>SUM(U60,Z60,AE60,AJ60,AO60,AT60,AY60,BD60,BI60,BN60,BS60,BX60)</f>
        <v>48</v>
      </c>
      <c r="Q60" s="98"/>
      <c r="R60" s="262"/>
      <c r="S60" s="263"/>
      <c r="T60" s="573"/>
      <c r="U60" s="573"/>
      <c r="V60" s="263"/>
      <c r="W60" s="263"/>
      <c r="X60" s="263"/>
      <c r="Y60" s="256"/>
      <c r="Z60" s="256"/>
      <c r="AA60" s="264"/>
      <c r="AB60" s="262"/>
      <c r="AC60" s="263"/>
      <c r="AD60" s="256"/>
      <c r="AE60" s="256"/>
      <c r="AF60" s="263"/>
      <c r="AG60" s="263"/>
      <c r="AH60" s="263"/>
      <c r="AI60" s="256"/>
      <c r="AJ60" s="256"/>
      <c r="AK60" s="264"/>
      <c r="AL60" s="263">
        <v>120</v>
      </c>
      <c r="AM60" s="263">
        <f>SUM(AN60:AO60)</f>
        <v>56</v>
      </c>
      <c r="AN60" s="256">
        <v>8</v>
      </c>
      <c r="AO60" s="256">
        <v>48</v>
      </c>
      <c r="AP60" s="266">
        <v>3</v>
      </c>
      <c r="AQ60" s="263"/>
      <c r="AR60" s="263"/>
      <c r="AS60" s="256"/>
      <c r="AT60" s="256"/>
      <c r="AU60" s="266"/>
      <c r="AV60" s="84"/>
      <c r="AW60" s="73"/>
      <c r="AX60" s="101"/>
      <c r="AY60" s="101"/>
      <c r="AZ60" s="73"/>
      <c r="BA60" s="57"/>
      <c r="BB60" s="57"/>
      <c r="BC60" s="117"/>
      <c r="BD60" s="117"/>
      <c r="BE60" s="59"/>
      <c r="BF60" s="265"/>
      <c r="BG60" s="263"/>
      <c r="BH60" s="256"/>
      <c r="BI60" s="256"/>
      <c r="BJ60" s="263"/>
      <c r="BK60" s="263"/>
      <c r="BL60" s="263"/>
      <c r="BM60" s="256"/>
      <c r="BN60" s="256"/>
      <c r="BO60" s="266"/>
      <c r="BP60" s="53"/>
      <c r="BQ60" s="57"/>
      <c r="BR60" s="117"/>
      <c r="BS60" s="117"/>
      <c r="BT60" s="57"/>
      <c r="BU60" s="57"/>
      <c r="BV60" s="57"/>
      <c r="BW60" s="117"/>
      <c r="BX60" s="117"/>
      <c r="BY60" s="59"/>
      <c r="BZ60" s="390">
        <f t="shared" si="6"/>
        <v>3</v>
      </c>
      <c r="CA60" s="616" t="str">
        <f>'матрица компетенций'!B38</f>
        <v>БПК-22</v>
      </c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s="12" customFormat="1" ht="55.5" customHeight="1" hidden="1">
      <c r="A61" s="651"/>
      <c r="B61" s="182"/>
      <c r="C61" s="182"/>
      <c r="D61" s="182">
        <v>3</v>
      </c>
      <c r="E61" s="180"/>
      <c r="F61" s="182"/>
      <c r="G61" s="182"/>
      <c r="H61" s="638" t="s">
        <v>188</v>
      </c>
      <c r="I61" s="662" t="s">
        <v>269</v>
      </c>
      <c r="J61" s="262">
        <v>6</v>
      </c>
      <c r="K61" s="309"/>
      <c r="L61" s="262">
        <f>SUM(R61,W61,AB61,AG61,AL61,AQ61,AV61,BA61,BF61,BK61,BP61,BU61)</f>
        <v>120</v>
      </c>
      <c r="M61" s="266">
        <f>SUM(N61:Q61)</f>
        <v>58</v>
      </c>
      <c r="N61" s="262">
        <f>SUM(T61,Y61,AD61,AI61,AN61,AS61,AX61,BC61,BH61,BM61,BR61,BW61)</f>
        <v>4</v>
      </c>
      <c r="O61" s="263"/>
      <c r="P61" s="263">
        <f>SUM(U61,Z61,AE61,AJ61,AO61,AT61,AY61,BD61,BI61,BN61,BS61,BX61)</f>
        <v>54</v>
      </c>
      <c r="Q61" s="98"/>
      <c r="R61" s="262"/>
      <c r="S61" s="263"/>
      <c r="T61" s="573"/>
      <c r="U61" s="573"/>
      <c r="V61" s="263"/>
      <c r="W61" s="263"/>
      <c r="X61" s="263"/>
      <c r="Y61" s="256"/>
      <c r="Z61" s="256"/>
      <c r="AA61" s="264"/>
      <c r="AB61" s="262"/>
      <c r="AC61" s="263"/>
      <c r="AD61" s="256"/>
      <c r="AE61" s="256"/>
      <c r="AF61" s="263"/>
      <c r="AG61" s="263"/>
      <c r="AH61" s="263"/>
      <c r="AI61" s="256"/>
      <c r="AJ61" s="256"/>
      <c r="AK61" s="264"/>
      <c r="AL61" s="265"/>
      <c r="AM61" s="255"/>
      <c r="AN61" s="256"/>
      <c r="AO61" s="256"/>
      <c r="AP61" s="263"/>
      <c r="AQ61" s="265">
        <v>120</v>
      </c>
      <c r="AR61" s="255">
        <f>SUM(AS61:AT61)</f>
        <v>58</v>
      </c>
      <c r="AS61" s="256">
        <v>4</v>
      </c>
      <c r="AT61" s="256">
        <v>54</v>
      </c>
      <c r="AU61" s="263">
        <v>3</v>
      </c>
      <c r="AV61" s="53"/>
      <c r="AW61" s="57"/>
      <c r="AX61" s="117"/>
      <c r="AY61" s="117"/>
      <c r="AZ61" s="57"/>
      <c r="BA61" s="96"/>
      <c r="BB61" s="96"/>
      <c r="BC61" s="101"/>
      <c r="BD61" s="101"/>
      <c r="BE61" s="98"/>
      <c r="BF61" s="265"/>
      <c r="BG61" s="263"/>
      <c r="BH61" s="256"/>
      <c r="BI61" s="256"/>
      <c r="BJ61" s="263"/>
      <c r="BK61" s="263"/>
      <c r="BL61" s="263"/>
      <c r="BM61" s="256"/>
      <c r="BN61" s="256"/>
      <c r="BO61" s="266"/>
      <c r="BP61" s="95"/>
      <c r="BQ61" s="96"/>
      <c r="BR61" s="101"/>
      <c r="BS61" s="101"/>
      <c r="BT61" s="96"/>
      <c r="BU61" s="96"/>
      <c r="BV61" s="96"/>
      <c r="BW61" s="101"/>
      <c r="BX61" s="101"/>
      <c r="BY61" s="98"/>
      <c r="BZ61" s="425">
        <f t="shared" si="6"/>
        <v>3</v>
      </c>
      <c r="CA61" s="616" t="str">
        <f>'матрица компетенций'!B29</f>
        <v>БПК-13</v>
      </c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s="12" customFormat="1" ht="78.75" customHeight="1" hidden="1">
      <c r="A62" s="651"/>
      <c r="B62" s="182"/>
      <c r="C62" s="182">
        <v>2</v>
      </c>
      <c r="D62" s="182">
        <v>3</v>
      </c>
      <c r="E62" s="180"/>
      <c r="F62" s="180"/>
      <c r="G62" s="182"/>
      <c r="H62" s="637" t="s">
        <v>253</v>
      </c>
      <c r="I62" s="670" t="s">
        <v>293</v>
      </c>
      <c r="J62" s="397"/>
      <c r="K62" s="309" t="s">
        <v>577</v>
      </c>
      <c r="L62" s="262"/>
      <c r="M62" s="266"/>
      <c r="N62" s="262"/>
      <c r="O62" s="263"/>
      <c r="P62" s="263"/>
      <c r="Q62" s="98"/>
      <c r="R62" s="53"/>
      <c r="S62" s="57"/>
      <c r="T62" s="577"/>
      <c r="U62" s="577"/>
      <c r="V62" s="57"/>
      <c r="W62" s="57"/>
      <c r="X62" s="57"/>
      <c r="Y62" s="117"/>
      <c r="Z62" s="117"/>
      <c r="AA62" s="59"/>
      <c r="AB62" s="137"/>
      <c r="AC62" s="255"/>
      <c r="AD62" s="256"/>
      <c r="AE62" s="256"/>
      <c r="AF62" s="255"/>
      <c r="AG62" s="255"/>
      <c r="AH62" s="255"/>
      <c r="AI62" s="256"/>
      <c r="AJ62" s="256"/>
      <c r="AK62" s="257"/>
      <c r="AL62" s="261"/>
      <c r="AM62" s="263"/>
      <c r="AN62" s="573"/>
      <c r="AO62" s="573"/>
      <c r="AP62" s="263"/>
      <c r="AQ62" s="263"/>
      <c r="AR62" s="263"/>
      <c r="AS62" s="760"/>
      <c r="AT62" s="760"/>
      <c r="AU62" s="267">
        <v>6</v>
      </c>
      <c r="AV62" s="95"/>
      <c r="AW62" s="96"/>
      <c r="AX62" s="101"/>
      <c r="AY62" s="101"/>
      <c r="AZ62" s="96"/>
      <c r="BA62" s="96"/>
      <c r="BB62" s="96"/>
      <c r="BC62" s="101"/>
      <c r="BD62" s="101"/>
      <c r="BE62" s="98"/>
      <c r="BF62" s="97"/>
      <c r="BG62" s="96"/>
      <c r="BH62" s="101"/>
      <c r="BI62" s="101"/>
      <c r="BJ62" s="96"/>
      <c r="BK62" s="96"/>
      <c r="BL62" s="96"/>
      <c r="BM62" s="101"/>
      <c r="BN62" s="101"/>
      <c r="BO62" s="105"/>
      <c r="BP62" s="95"/>
      <c r="BQ62" s="96"/>
      <c r="BR62" s="101"/>
      <c r="BS62" s="101"/>
      <c r="BT62" s="96"/>
      <c r="BU62" s="96"/>
      <c r="BV62" s="96"/>
      <c r="BW62" s="101"/>
      <c r="BX62" s="101"/>
      <c r="BY62" s="98"/>
      <c r="BZ62" s="425">
        <f aca="true" t="shared" si="7" ref="BZ62:BZ67">SUM(V62,AA62,AF62,AK62,AP62,AU62,AZ62,BE62,BJ62,BO62,BT62,BY62)</f>
        <v>6</v>
      </c>
      <c r="CA62" s="616" t="str">
        <f>'матрица компетенций'!B39</f>
        <v>БПК-23</v>
      </c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55.5" customHeight="1" hidden="1">
      <c r="A63" s="651"/>
      <c r="C63" s="183">
        <v>2</v>
      </c>
      <c r="H63" s="638" t="s">
        <v>254</v>
      </c>
      <c r="I63" s="662" t="s">
        <v>166</v>
      </c>
      <c r="J63" s="225"/>
      <c r="K63" s="226" t="s">
        <v>416</v>
      </c>
      <c r="L63" s="137">
        <f>SUM(R63,W63,AB63,AG63,AL63,AQ63,AV63,BA63,BF63,BK63,BP63,BU63)</f>
        <v>138</v>
      </c>
      <c r="M63" s="314">
        <f>SUM(N63:Q63)</f>
        <v>82</v>
      </c>
      <c r="N63" s="225">
        <f>SUM(T63,Y63,AD63,AI63,AN63,AS63,AX63,BC63,BH63,BM63,BR63,BW63)</f>
        <v>16</v>
      </c>
      <c r="O63" s="305">
        <f>SUM(U63,Z63,AE63,AJ63,AO63,AT63,AY63,BD63,BI63,BN63,BS63,BX63)-P63</f>
        <v>0</v>
      </c>
      <c r="P63" s="268">
        <f>SUM(U63,Z63,AE63,AJ63,AO63,AT63,AY63,BD63,BI63,BN63,BS63,BX63)</f>
        <v>66</v>
      </c>
      <c r="Q63" s="306"/>
      <c r="R63" s="137"/>
      <c r="S63" s="305"/>
      <c r="T63" s="574"/>
      <c r="U63" s="574"/>
      <c r="V63" s="326"/>
      <c r="W63" s="305"/>
      <c r="X63" s="305"/>
      <c r="Y63" s="304"/>
      <c r="Z63" s="304"/>
      <c r="AA63" s="306"/>
      <c r="AB63" s="137">
        <v>66</v>
      </c>
      <c r="AC63" s="255">
        <f>SUM(AD63:AE63)</f>
        <v>42</v>
      </c>
      <c r="AD63" s="536">
        <v>8</v>
      </c>
      <c r="AE63" s="256">
        <v>34</v>
      </c>
      <c r="AF63" s="255"/>
      <c r="AG63" s="255">
        <v>72</v>
      </c>
      <c r="AH63" s="255">
        <f>SUM(AI63:AJ63)</f>
        <v>40</v>
      </c>
      <c r="AI63" s="536">
        <v>8</v>
      </c>
      <c r="AJ63" s="256">
        <v>32</v>
      </c>
      <c r="AK63" s="257">
        <v>3</v>
      </c>
      <c r="AL63" s="261"/>
      <c r="AM63" s="263"/>
      <c r="AN63" s="573"/>
      <c r="AO63" s="573"/>
      <c r="AP63" s="263"/>
      <c r="AQ63" s="259"/>
      <c r="AR63" s="263"/>
      <c r="AS63" s="760"/>
      <c r="AT63" s="760"/>
      <c r="AU63" s="266"/>
      <c r="AV63" s="313"/>
      <c r="AW63" s="331"/>
      <c r="AX63" s="332"/>
      <c r="AY63" s="332"/>
      <c r="AZ63" s="331"/>
      <c r="BA63" s="331"/>
      <c r="BB63" s="331"/>
      <c r="BC63" s="332"/>
      <c r="BD63" s="38"/>
      <c r="BE63" s="41"/>
      <c r="BF63" s="39"/>
      <c r="BG63" s="37"/>
      <c r="BH63" s="38"/>
      <c r="BI63" s="38"/>
      <c r="BJ63" s="37"/>
      <c r="BK63" s="37"/>
      <c r="BL63" s="37"/>
      <c r="BM63" s="38"/>
      <c r="BN63" s="38"/>
      <c r="BO63" s="45"/>
      <c r="BP63" s="32"/>
      <c r="BQ63" s="37"/>
      <c r="BR63" s="38"/>
      <c r="BS63" s="38"/>
      <c r="BT63" s="37"/>
      <c r="BU63" s="37"/>
      <c r="BV63" s="37"/>
      <c r="BW63" s="38"/>
      <c r="BX63" s="38"/>
      <c r="BY63" s="41"/>
      <c r="BZ63" s="390">
        <f t="shared" si="7"/>
        <v>3</v>
      </c>
      <c r="CA63" s="616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</row>
    <row r="64" spans="1:124" s="12" customFormat="1" ht="27.75" customHeight="1" hidden="1">
      <c r="A64" s="651"/>
      <c r="B64" s="182"/>
      <c r="C64" s="182"/>
      <c r="D64" s="182">
        <v>3</v>
      </c>
      <c r="E64" s="180"/>
      <c r="F64" s="180"/>
      <c r="G64" s="182"/>
      <c r="H64" s="638" t="s">
        <v>255</v>
      </c>
      <c r="I64" s="662" t="s">
        <v>302</v>
      </c>
      <c r="J64" s="401"/>
      <c r="K64" s="309"/>
      <c r="L64" s="262">
        <f>SUM(R64,W64,AB64,AG64,AL64,AQ64,AV64,BA64,BF64,BK64,BP64,BU64)</f>
        <v>76</v>
      </c>
      <c r="M64" s="266">
        <f>SUM(N64:Q64)</f>
        <v>50</v>
      </c>
      <c r="N64" s="262">
        <f>SUM(T64,Y64,AD64,AI64,AN64,AS64,AX64,BC64,BH64,BM64,BR64,BW64)</f>
        <v>8</v>
      </c>
      <c r="O64" s="263"/>
      <c r="P64" s="263">
        <f>SUM(U64,Z64,AE64,AJ64,AO64,AT64,AY64,BD64,BI64,BN64,BS64,BX64)</f>
        <v>42</v>
      </c>
      <c r="Q64" s="98"/>
      <c r="R64" s="53"/>
      <c r="S64" s="57"/>
      <c r="T64" s="577"/>
      <c r="U64" s="577"/>
      <c r="V64" s="57"/>
      <c r="W64" s="57"/>
      <c r="X64" s="57"/>
      <c r="Y64" s="117"/>
      <c r="Z64" s="117"/>
      <c r="AA64" s="59"/>
      <c r="AB64" s="137"/>
      <c r="AC64" s="255"/>
      <c r="AD64" s="256"/>
      <c r="AE64" s="256"/>
      <c r="AF64" s="255"/>
      <c r="AG64" s="255"/>
      <c r="AH64" s="255"/>
      <c r="AI64" s="256"/>
      <c r="AJ64" s="256"/>
      <c r="AK64" s="257"/>
      <c r="AL64" s="261">
        <v>76</v>
      </c>
      <c r="AM64" s="263">
        <f>SUM(AN64:AO64)</f>
        <v>50</v>
      </c>
      <c r="AN64" s="573">
        <v>8</v>
      </c>
      <c r="AO64" s="573">
        <v>42</v>
      </c>
      <c r="AP64" s="263"/>
      <c r="AQ64" s="259"/>
      <c r="AR64" s="263"/>
      <c r="AS64" s="760"/>
      <c r="AT64" s="760"/>
      <c r="AU64" s="266"/>
      <c r="AV64" s="313"/>
      <c r="AW64" s="331"/>
      <c r="AX64" s="332"/>
      <c r="AY64" s="332"/>
      <c r="AZ64" s="331"/>
      <c r="BA64" s="331"/>
      <c r="BB64" s="331"/>
      <c r="BC64" s="332"/>
      <c r="BD64" s="38"/>
      <c r="BE64" s="41"/>
      <c r="BF64" s="96"/>
      <c r="BG64" s="96"/>
      <c r="BH64" s="101"/>
      <c r="BI64" s="101"/>
      <c r="BJ64" s="96"/>
      <c r="BK64" s="96"/>
      <c r="BL64" s="96"/>
      <c r="BM64" s="101"/>
      <c r="BN64" s="101"/>
      <c r="BO64" s="98"/>
      <c r="BP64" s="95"/>
      <c r="BQ64" s="96"/>
      <c r="BR64" s="101"/>
      <c r="BS64" s="101"/>
      <c r="BT64" s="96"/>
      <c r="BU64" s="96"/>
      <c r="BV64" s="96"/>
      <c r="BW64" s="101"/>
      <c r="BX64" s="101"/>
      <c r="BY64" s="98"/>
      <c r="BZ64" s="425">
        <f t="shared" si="7"/>
        <v>0</v>
      </c>
      <c r="CA64" s="616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s="12" customFormat="1" ht="54.75" customHeight="1" hidden="1">
      <c r="A65" s="651"/>
      <c r="B65" s="182"/>
      <c r="C65" s="182"/>
      <c r="D65" s="182">
        <v>3</v>
      </c>
      <c r="E65" s="180"/>
      <c r="F65" s="180"/>
      <c r="G65" s="182"/>
      <c r="H65" s="638" t="s">
        <v>645</v>
      </c>
      <c r="I65" s="662" t="s">
        <v>272</v>
      </c>
      <c r="J65" s="397"/>
      <c r="K65" s="309"/>
      <c r="L65" s="262">
        <f>SUM(R65,W65,AB65,AG65,AL65,AQ65,AV65,BA65,BF65,BK65,BP65,BU65)</f>
        <v>87</v>
      </c>
      <c r="M65" s="266">
        <f>SUM(N65:Q65)</f>
        <v>58</v>
      </c>
      <c r="N65" s="262">
        <f>SUM(T65,Y65,AD65,AI65,AN65,AS65,AX65,BC65,BH65,BM65,BR65,BW65)</f>
        <v>4</v>
      </c>
      <c r="O65" s="263"/>
      <c r="P65" s="263">
        <f>SUM(U65,Z65,AE65,AJ65,AO65,AT65,AY65,BD65,BI65,BN65,BS65,BX65)</f>
        <v>54</v>
      </c>
      <c r="Q65" s="98"/>
      <c r="R65" s="53"/>
      <c r="S65" s="57"/>
      <c r="T65" s="577"/>
      <c r="U65" s="577"/>
      <c r="V65" s="57"/>
      <c r="W65" s="57"/>
      <c r="X65" s="57"/>
      <c r="Y65" s="117"/>
      <c r="Z65" s="117"/>
      <c r="AA65" s="59"/>
      <c r="AB65" s="137"/>
      <c r="AC65" s="255"/>
      <c r="AD65" s="256"/>
      <c r="AE65" s="256"/>
      <c r="AF65" s="255"/>
      <c r="AG65" s="255"/>
      <c r="AH65" s="255"/>
      <c r="AI65" s="256"/>
      <c r="AJ65" s="256"/>
      <c r="AK65" s="257"/>
      <c r="AL65" s="265"/>
      <c r="AM65" s="263"/>
      <c r="AN65" s="573"/>
      <c r="AO65" s="573"/>
      <c r="AP65" s="263"/>
      <c r="AQ65" s="259">
        <v>87</v>
      </c>
      <c r="AR65" s="263">
        <f>SUM(AS65:AT65)</f>
        <v>58</v>
      </c>
      <c r="AS65" s="760">
        <v>4</v>
      </c>
      <c r="AT65" s="760">
        <v>54</v>
      </c>
      <c r="AU65" s="266"/>
      <c r="AV65" s="313"/>
      <c r="AW65" s="331"/>
      <c r="AX65" s="332"/>
      <c r="AY65" s="332"/>
      <c r="AZ65" s="331"/>
      <c r="BA65" s="331"/>
      <c r="BB65" s="331"/>
      <c r="BC65" s="332"/>
      <c r="BD65" s="38"/>
      <c r="BE65" s="41"/>
      <c r="BF65" s="97"/>
      <c r="BG65" s="96"/>
      <c r="BH65" s="101"/>
      <c r="BI65" s="101"/>
      <c r="BJ65" s="96"/>
      <c r="BK65" s="96"/>
      <c r="BL65" s="96"/>
      <c r="BM65" s="101"/>
      <c r="BN65" s="101"/>
      <c r="BO65" s="105"/>
      <c r="BP65" s="95"/>
      <c r="BQ65" s="96"/>
      <c r="BR65" s="101"/>
      <c r="BS65" s="101"/>
      <c r="BT65" s="96"/>
      <c r="BU65" s="96"/>
      <c r="BV65" s="96"/>
      <c r="BW65" s="101"/>
      <c r="BX65" s="101"/>
      <c r="BY65" s="98"/>
      <c r="BZ65" s="425">
        <f t="shared" si="7"/>
        <v>0</v>
      </c>
      <c r="CA65" s="616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s="12" customFormat="1" ht="54.75" customHeight="1" hidden="1">
      <c r="A66" s="651"/>
      <c r="B66" s="182"/>
      <c r="C66" s="182"/>
      <c r="D66" s="182">
        <v>3</v>
      </c>
      <c r="E66" s="182"/>
      <c r="F66" s="180"/>
      <c r="G66" s="182"/>
      <c r="H66" s="638" t="s">
        <v>646</v>
      </c>
      <c r="I66" s="662" t="s">
        <v>271</v>
      </c>
      <c r="J66" s="262"/>
      <c r="K66" s="309"/>
      <c r="L66" s="262">
        <f>SUM(R66,W66,AB66,AG66,AL66,AQ66,AV66,BA66,BF66,BK66,BP66,BU66)</f>
        <v>42</v>
      </c>
      <c r="M66" s="266">
        <f>SUM(N66:Q66)</f>
        <v>28</v>
      </c>
      <c r="N66" s="262">
        <f>SUM(T66,Y66,AD66,AI66,AN66,AS66,AX66,BC66,BH66,BM66,BR66,BW66)</f>
        <v>4</v>
      </c>
      <c r="O66" s="263"/>
      <c r="P66" s="263">
        <f>SUM(U66,Z66,AE66,AJ66,AO66,AT66,AY66,BD66,BI66,BN66,BS66,BX66)</f>
        <v>24</v>
      </c>
      <c r="Q66" s="264"/>
      <c r="R66" s="262"/>
      <c r="S66" s="263"/>
      <c r="T66" s="573"/>
      <c r="U66" s="573"/>
      <c r="V66" s="263"/>
      <c r="W66" s="263"/>
      <c r="X66" s="263"/>
      <c r="Y66" s="256"/>
      <c r="Z66" s="256"/>
      <c r="AA66" s="264"/>
      <c r="AB66" s="137"/>
      <c r="AC66" s="255"/>
      <c r="AD66" s="256"/>
      <c r="AE66" s="256"/>
      <c r="AF66" s="255"/>
      <c r="AG66" s="255"/>
      <c r="AH66" s="255"/>
      <c r="AI66" s="256"/>
      <c r="AJ66" s="256"/>
      <c r="AK66" s="257"/>
      <c r="AL66" s="265"/>
      <c r="AM66" s="263"/>
      <c r="AN66" s="573"/>
      <c r="AO66" s="573"/>
      <c r="AP66" s="263"/>
      <c r="AQ66" s="259">
        <v>42</v>
      </c>
      <c r="AR66" s="263">
        <f>SUM(AS66:AT66)</f>
        <v>28</v>
      </c>
      <c r="AS66" s="760">
        <v>4</v>
      </c>
      <c r="AT66" s="760">
        <v>24</v>
      </c>
      <c r="AU66" s="266"/>
      <c r="AV66" s="313"/>
      <c r="AW66" s="331"/>
      <c r="AX66" s="332"/>
      <c r="AY66" s="332"/>
      <c r="AZ66" s="331"/>
      <c r="BA66" s="331"/>
      <c r="BB66" s="331"/>
      <c r="BC66" s="332"/>
      <c r="BD66" s="38"/>
      <c r="BE66" s="41"/>
      <c r="BF66" s="263"/>
      <c r="BG66" s="263"/>
      <c r="BH66" s="256"/>
      <c r="BI66" s="256"/>
      <c r="BJ66" s="266"/>
      <c r="BK66" s="263"/>
      <c r="BL66" s="263"/>
      <c r="BM66" s="256"/>
      <c r="BN66" s="256"/>
      <c r="BO66" s="266"/>
      <c r="BP66" s="95"/>
      <c r="BQ66" s="96"/>
      <c r="BR66" s="101"/>
      <c r="BS66" s="101"/>
      <c r="BT66" s="96"/>
      <c r="BU66" s="96"/>
      <c r="BV66" s="96"/>
      <c r="BW66" s="101"/>
      <c r="BX66" s="101"/>
      <c r="BY66" s="98"/>
      <c r="BZ66" s="425">
        <f t="shared" si="7"/>
        <v>0</v>
      </c>
      <c r="CA66" s="616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</row>
    <row r="67" spans="1:124" s="12" customFormat="1" ht="54.75" customHeight="1" hidden="1">
      <c r="A67" s="651"/>
      <c r="B67" s="182"/>
      <c r="C67" s="182"/>
      <c r="D67" s="182">
        <v>3</v>
      </c>
      <c r="E67" s="180"/>
      <c r="F67" s="180"/>
      <c r="G67" s="182"/>
      <c r="H67" s="638" t="s">
        <v>647</v>
      </c>
      <c r="I67" s="662" t="s">
        <v>270</v>
      </c>
      <c r="J67" s="262"/>
      <c r="K67" s="264"/>
      <c r="L67" s="262">
        <f>SUM(R67,W67,AB67,AG67,AL67,AQ67,AV67,BA67,BF67,BK67,BP67,BU67)</f>
        <v>51</v>
      </c>
      <c r="M67" s="266">
        <f>SUM(N67:Q67)</f>
        <v>34</v>
      </c>
      <c r="N67" s="262">
        <f>SUM(T67,Y67,AD67,AI67,AN67,AS67,AX67,BC67,BH67,BM67,BR67,BW67)</f>
        <v>4</v>
      </c>
      <c r="O67" s="263"/>
      <c r="P67" s="263">
        <f>SUM(U67,Z67,AE67,AJ67,AO67,AT67,AY67,BD67,BI67,BN67,BS67,BX67)</f>
        <v>30</v>
      </c>
      <c r="Q67" s="98"/>
      <c r="R67" s="262"/>
      <c r="S67" s="263"/>
      <c r="T67" s="573"/>
      <c r="U67" s="573"/>
      <c r="V67" s="263"/>
      <c r="W67" s="263"/>
      <c r="X67" s="263"/>
      <c r="Y67" s="256"/>
      <c r="Z67" s="256"/>
      <c r="AA67" s="264"/>
      <c r="AB67" s="137"/>
      <c r="AC67" s="255"/>
      <c r="AD67" s="256"/>
      <c r="AE67" s="256"/>
      <c r="AF67" s="255"/>
      <c r="AG67" s="255"/>
      <c r="AH67" s="255"/>
      <c r="AI67" s="256"/>
      <c r="AJ67" s="256"/>
      <c r="AK67" s="257"/>
      <c r="AL67" s="265"/>
      <c r="AM67" s="263"/>
      <c r="AN67" s="573"/>
      <c r="AO67" s="573"/>
      <c r="AP67" s="263"/>
      <c r="AQ67" s="259">
        <v>51</v>
      </c>
      <c r="AR67" s="263">
        <f>SUM(AS67:AT67)</f>
        <v>34</v>
      </c>
      <c r="AS67" s="760">
        <v>4</v>
      </c>
      <c r="AT67" s="760">
        <v>30</v>
      </c>
      <c r="AU67" s="266"/>
      <c r="AV67" s="137"/>
      <c r="AW67" s="255"/>
      <c r="AX67" s="256"/>
      <c r="AY67" s="256"/>
      <c r="AZ67" s="331"/>
      <c r="BA67" s="331"/>
      <c r="BB67" s="331"/>
      <c r="BC67" s="332"/>
      <c r="BD67" s="38"/>
      <c r="BE67" s="41"/>
      <c r="BF67" s="265"/>
      <c r="BG67" s="263"/>
      <c r="BH67" s="256"/>
      <c r="BI67" s="256"/>
      <c r="BJ67" s="263"/>
      <c r="BK67" s="265"/>
      <c r="BL67" s="263"/>
      <c r="BM67" s="256"/>
      <c r="BN67" s="256"/>
      <c r="BO67" s="263"/>
      <c r="BP67" s="53"/>
      <c r="BQ67" s="57"/>
      <c r="BR67" s="117"/>
      <c r="BS67" s="117"/>
      <c r="BT67" s="57"/>
      <c r="BU67" s="57"/>
      <c r="BV67" s="57"/>
      <c r="BW67" s="117"/>
      <c r="BX67" s="117"/>
      <c r="BY67" s="59"/>
      <c r="BZ67" s="390">
        <f t="shared" si="7"/>
        <v>0</v>
      </c>
      <c r="CA67" s="616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</row>
    <row r="68" spans="1:124" s="191" customFormat="1" ht="80.25" customHeight="1" hidden="1">
      <c r="A68" s="651"/>
      <c r="B68" s="183"/>
      <c r="C68" s="183"/>
      <c r="D68" s="183"/>
      <c r="E68" s="183">
        <v>4</v>
      </c>
      <c r="F68" s="183"/>
      <c r="G68" s="183"/>
      <c r="H68" s="637" t="s">
        <v>262</v>
      </c>
      <c r="I68" s="670" t="s">
        <v>511</v>
      </c>
      <c r="J68" s="258"/>
      <c r="K68" s="208"/>
      <c r="L68" s="258"/>
      <c r="M68" s="267"/>
      <c r="N68" s="258"/>
      <c r="O68" s="259"/>
      <c r="P68" s="259"/>
      <c r="Q68" s="178"/>
      <c r="R68" s="258"/>
      <c r="S68" s="259"/>
      <c r="T68" s="573"/>
      <c r="U68" s="573"/>
      <c r="V68" s="259"/>
      <c r="W68" s="259"/>
      <c r="X68" s="259"/>
      <c r="Y68" s="260"/>
      <c r="Z68" s="260"/>
      <c r="AA68" s="208"/>
      <c r="AB68" s="258"/>
      <c r="AC68" s="259"/>
      <c r="AD68" s="260"/>
      <c r="AE68" s="260"/>
      <c r="AF68" s="259"/>
      <c r="AG68" s="261"/>
      <c r="AH68" s="259"/>
      <c r="AI68" s="260"/>
      <c r="AJ68" s="260"/>
      <c r="AK68" s="208"/>
      <c r="AL68" s="261"/>
      <c r="AM68" s="259"/>
      <c r="AN68" s="573"/>
      <c r="AO68" s="573"/>
      <c r="AP68" s="259"/>
      <c r="AQ68" s="259"/>
      <c r="AR68" s="259"/>
      <c r="AS68" s="760"/>
      <c r="AT68" s="760"/>
      <c r="AU68" s="267"/>
      <c r="AV68" s="258"/>
      <c r="AW68" s="259"/>
      <c r="AX68" s="260"/>
      <c r="AY68" s="260"/>
      <c r="AZ68" s="259"/>
      <c r="BA68" s="259"/>
      <c r="BB68" s="259"/>
      <c r="BC68" s="260"/>
      <c r="BD68" s="260"/>
      <c r="BE68" s="208"/>
      <c r="BF68" s="202"/>
      <c r="BG68" s="203"/>
      <c r="BH68" s="204"/>
      <c r="BI68" s="204"/>
      <c r="BJ68" s="203"/>
      <c r="BK68" s="203"/>
      <c r="BL68" s="203"/>
      <c r="BM68" s="204"/>
      <c r="BN68" s="204"/>
      <c r="BO68" s="205"/>
      <c r="BP68" s="206"/>
      <c r="BQ68" s="203"/>
      <c r="BR68" s="204"/>
      <c r="BS68" s="204"/>
      <c r="BT68" s="203"/>
      <c r="BU68" s="203"/>
      <c r="BV68" s="203"/>
      <c r="BW68" s="204"/>
      <c r="BX68" s="204"/>
      <c r="BY68" s="207"/>
      <c r="BZ68" s="453">
        <f t="shared" si="6"/>
        <v>0</v>
      </c>
      <c r="CA68" s="616" t="str">
        <f>'матрица компетенций'!B29</f>
        <v>БПК-13</v>
      </c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</row>
    <row r="69" spans="1:124" s="12" customFormat="1" ht="54.75" customHeight="1" hidden="1">
      <c r="A69" s="651"/>
      <c r="B69" s="182"/>
      <c r="C69" s="182"/>
      <c r="D69" s="182"/>
      <c r="E69" s="180">
        <v>4</v>
      </c>
      <c r="F69" s="180"/>
      <c r="G69" s="182"/>
      <c r="H69" s="638" t="s">
        <v>263</v>
      </c>
      <c r="I69" s="662" t="s">
        <v>512</v>
      </c>
      <c r="J69" s="398">
        <v>7</v>
      </c>
      <c r="K69" s="325"/>
      <c r="L69" s="262">
        <f>SUM(R69,W69,AB69,AG69,AL69,AQ69,AV69,BA69,BF69,BK69,BP69,BU69)</f>
        <v>120</v>
      </c>
      <c r="M69" s="266">
        <f>SUM(N69:Q69)</f>
        <v>62</v>
      </c>
      <c r="N69" s="262">
        <f>SUM(T69,Y69,AD69,AI69,AN69,AS69,AX69,BC69,BH69,BM69,BR69,BW69)</f>
        <v>8</v>
      </c>
      <c r="O69" s="263"/>
      <c r="P69" s="263">
        <f>SUM(U69,Z69,AE69,AJ69,AO69,AT69,AY69,BD69,BI69,BN69,BS69,BX69)</f>
        <v>54</v>
      </c>
      <c r="Q69" s="98"/>
      <c r="R69" s="262"/>
      <c r="S69" s="263"/>
      <c r="T69" s="573"/>
      <c r="U69" s="573"/>
      <c r="V69" s="263"/>
      <c r="W69" s="263"/>
      <c r="X69" s="263"/>
      <c r="Y69" s="256"/>
      <c r="Z69" s="256"/>
      <c r="AA69" s="264"/>
      <c r="AB69" s="262"/>
      <c r="AC69" s="263"/>
      <c r="AD69" s="256"/>
      <c r="AE69" s="256"/>
      <c r="AF69" s="263"/>
      <c r="AG69" s="263"/>
      <c r="AH69" s="263"/>
      <c r="AI69" s="256"/>
      <c r="AJ69" s="256"/>
      <c r="AK69" s="264"/>
      <c r="AL69" s="265"/>
      <c r="AM69" s="263"/>
      <c r="AN69" s="573"/>
      <c r="AO69" s="573"/>
      <c r="AP69" s="263"/>
      <c r="AQ69" s="263"/>
      <c r="AR69" s="263"/>
      <c r="AS69" s="256"/>
      <c r="AT69" s="256"/>
      <c r="AU69" s="266"/>
      <c r="AV69" s="258">
        <v>120</v>
      </c>
      <c r="AW69" s="255">
        <f>SUM(AX69:AY69)</f>
        <v>62</v>
      </c>
      <c r="AX69" s="256">
        <v>8</v>
      </c>
      <c r="AY69" s="256">
        <v>54</v>
      </c>
      <c r="AZ69" s="259">
        <v>3</v>
      </c>
      <c r="BA69" s="263"/>
      <c r="BB69" s="255"/>
      <c r="BC69" s="256"/>
      <c r="BD69" s="256"/>
      <c r="BE69" s="208"/>
      <c r="BF69" s="96"/>
      <c r="BG69" s="96"/>
      <c r="BH69" s="101"/>
      <c r="BI69" s="101"/>
      <c r="BJ69" s="177"/>
      <c r="BK69" s="96"/>
      <c r="BL69" s="96"/>
      <c r="BM69" s="101"/>
      <c r="BN69" s="101"/>
      <c r="BO69" s="98"/>
      <c r="BP69" s="95"/>
      <c r="BQ69" s="96"/>
      <c r="BR69" s="101"/>
      <c r="BS69" s="101"/>
      <c r="BT69" s="96"/>
      <c r="BU69" s="96"/>
      <c r="BV69" s="96"/>
      <c r="BW69" s="101"/>
      <c r="BX69" s="101"/>
      <c r="BY69" s="98"/>
      <c r="BZ69" s="425">
        <f t="shared" si="6"/>
        <v>3</v>
      </c>
      <c r="CA69" s="616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53.25" customHeight="1" hidden="1">
      <c r="A70" s="651"/>
      <c r="E70" s="180">
        <v>4</v>
      </c>
      <c r="H70" s="638" t="s">
        <v>279</v>
      </c>
      <c r="I70" s="662" t="s">
        <v>417</v>
      </c>
      <c r="J70" s="258">
        <v>7</v>
      </c>
      <c r="K70" s="208"/>
      <c r="L70" s="137">
        <f>SUM(R70,W70,AB70,AG70,AL70,AQ70,AV70,BA70,BF70,BK70,BP70,BU70)</f>
        <v>120</v>
      </c>
      <c r="M70" s="269">
        <f>SUM(N70:Q70)</f>
        <v>68</v>
      </c>
      <c r="N70" s="137">
        <f>SUM(T70,Y70,AD70,AI70,AN70,AS70,AX70,BC70,BH70,BM70,BR70,BW70)</f>
        <v>8</v>
      </c>
      <c r="O70" s="255"/>
      <c r="P70" s="255">
        <f>SUM(U70,Z70,AE70,AJ70,AO70,AT70,AY70,BD70,BI70,BN70,BS70,BX70)</f>
        <v>60</v>
      </c>
      <c r="Q70" s="92"/>
      <c r="R70" s="137"/>
      <c r="S70" s="255"/>
      <c r="T70" s="573"/>
      <c r="U70" s="573"/>
      <c r="V70" s="255"/>
      <c r="W70" s="255"/>
      <c r="X70" s="255"/>
      <c r="Y70" s="256"/>
      <c r="Z70" s="256"/>
      <c r="AA70" s="257"/>
      <c r="AB70" s="137"/>
      <c r="AC70" s="255"/>
      <c r="AD70" s="256"/>
      <c r="AE70" s="256"/>
      <c r="AF70" s="255"/>
      <c r="AG70" s="255"/>
      <c r="AH70" s="255"/>
      <c r="AI70" s="256"/>
      <c r="AJ70" s="256"/>
      <c r="AK70" s="257"/>
      <c r="AL70" s="268"/>
      <c r="AM70" s="255"/>
      <c r="AN70" s="573"/>
      <c r="AO70" s="573"/>
      <c r="AP70" s="255"/>
      <c r="AQ70" s="255"/>
      <c r="AR70" s="255"/>
      <c r="AS70" s="256"/>
      <c r="AT70" s="256"/>
      <c r="AU70" s="269"/>
      <c r="AV70" s="137">
        <v>120</v>
      </c>
      <c r="AW70" s="255">
        <f>SUM(AX70:AY70)</f>
        <v>68</v>
      </c>
      <c r="AX70" s="256">
        <v>8</v>
      </c>
      <c r="AY70" s="256">
        <v>60</v>
      </c>
      <c r="AZ70" s="263">
        <v>3</v>
      </c>
      <c r="BA70" s="263"/>
      <c r="BB70" s="255"/>
      <c r="BC70" s="256"/>
      <c r="BD70" s="256"/>
      <c r="BE70" s="208"/>
      <c r="BF70" s="73"/>
      <c r="BG70" s="73"/>
      <c r="BH70" s="101"/>
      <c r="BI70" s="101"/>
      <c r="BJ70" s="96"/>
      <c r="BK70" s="73"/>
      <c r="BL70" s="73"/>
      <c r="BM70" s="101"/>
      <c r="BN70" s="101"/>
      <c r="BO70" s="98"/>
      <c r="BP70" s="84"/>
      <c r="BQ70" s="73"/>
      <c r="BR70" s="101"/>
      <c r="BS70" s="101"/>
      <c r="BT70" s="73"/>
      <c r="BU70" s="73"/>
      <c r="BV70" s="73"/>
      <c r="BW70" s="101"/>
      <c r="BX70" s="101"/>
      <c r="BY70" s="92"/>
      <c r="BZ70" s="390">
        <f t="shared" si="6"/>
        <v>3</v>
      </c>
      <c r="CA70" s="616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</row>
    <row r="71" spans="1:124" s="191" customFormat="1" ht="80.25" customHeight="1" hidden="1">
      <c r="A71" s="651"/>
      <c r="B71" s="183"/>
      <c r="C71" s="183"/>
      <c r="D71" s="183"/>
      <c r="E71" s="182">
        <v>4</v>
      </c>
      <c r="F71" s="183"/>
      <c r="G71" s="183"/>
      <c r="H71" s="637" t="s">
        <v>280</v>
      </c>
      <c r="I71" s="669" t="s">
        <v>422</v>
      </c>
      <c r="J71" s="308"/>
      <c r="K71" s="323">
        <v>8</v>
      </c>
      <c r="L71" s="137">
        <f>SUM(R71,W71,AB71,AG71,AL71,AQ71,AV71,BA71,BF71,BK71,BP71,BU71)</f>
        <v>0</v>
      </c>
      <c r="M71" s="314">
        <f>SUM(N71:Q71)</f>
        <v>0</v>
      </c>
      <c r="N71" s="225">
        <f>SUM(T71,Y71,AD71,AI71,AN71,AS71,AX71,BC71,BH71,BM71,BR71,BW71)</f>
        <v>0</v>
      </c>
      <c r="O71" s="305">
        <f>SUM(U71,Z71,AE71,AJ71,AO71,AT71,AY71,BD71,BI71,BN71,BS71,BX71)-P71</f>
        <v>0</v>
      </c>
      <c r="P71" s="327">
        <f>SUM(U71,Z71,AE71,AJ71,AO71,AT71,AY71,BD71,BI71,BN71,BS71,BX71)</f>
        <v>0</v>
      </c>
      <c r="Q71" s="306"/>
      <c r="R71" s="198"/>
      <c r="S71" s="188"/>
      <c r="T71" s="584"/>
      <c r="U71" s="584"/>
      <c r="V71" s="439"/>
      <c r="W71" s="188"/>
      <c r="X71" s="188"/>
      <c r="Y71" s="188"/>
      <c r="Z71" s="188"/>
      <c r="AA71" s="439"/>
      <c r="AB71" s="198"/>
      <c r="AC71" s="188"/>
      <c r="AD71" s="188"/>
      <c r="AE71" s="188"/>
      <c r="AF71" s="439"/>
      <c r="AG71" s="188"/>
      <c r="AH71" s="188"/>
      <c r="AI71" s="188"/>
      <c r="AJ71" s="188"/>
      <c r="AK71" s="440"/>
      <c r="AL71" s="289"/>
      <c r="AM71" s="288"/>
      <c r="AN71" s="572"/>
      <c r="AO71" s="572"/>
      <c r="AP71" s="441"/>
      <c r="AQ71" s="288"/>
      <c r="AR71" s="288"/>
      <c r="AS71" s="288"/>
      <c r="AT71" s="288"/>
      <c r="AU71" s="441"/>
      <c r="AV71" s="273"/>
      <c r="AW71" s="255"/>
      <c r="AX71" s="318"/>
      <c r="AY71" s="318"/>
      <c r="AZ71" s="274"/>
      <c r="BA71" s="319"/>
      <c r="BB71" s="319"/>
      <c r="BC71" s="318"/>
      <c r="BD71" s="318"/>
      <c r="BE71" s="323">
        <v>3</v>
      </c>
      <c r="BF71" s="395"/>
      <c r="BG71" s="288"/>
      <c r="BH71" s="288"/>
      <c r="BI71" s="288"/>
      <c r="BJ71" s="341"/>
      <c r="BK71" s="288"/>
      <c r="BL71" s="288"/>
      <c r="BM71" s="288"/>
      <c r="BN71" s="288"/>
      <c r="BO71" s="442"/>
      <c r="BP71" s="443"/>
      <c r="BQ71" s="188"/>
      <c r="BR71" s="188"/>
      <c r="BS71" s="188"/>
      <c r="BT71" s="439"/>
      <c r="BU71" s="188"/>
      <c r="BV71" s="188"/>
      <c r="BW71" s="188"/>
      <c r="BX71" s="188"/>
      <c r="BY71" s="435"/>
      <c r="BZ71" s="170">
        <f aca="true" t="shared" si="8" ref="BZ71:BZ76">SUM(V71,AA71,AF71,AK71,AP71,AU71,AZ71,BE71,BJ71,BO71,BT71,BY71)</f>
        <v>3</v>
      </c>
      <c r="CA71" s="616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  <c r="DQ71" s="190"/>
      <c r="DR71" s="190"/>
      <c r="DS71" s="190"/>
      <c r="DT71" s="190"/>
    </row>
    <row r="72" spans="1:124" ht="53.25" customHeight="1" hidden="1">
      <c r="A72" s="651"/>
      <c r="E72" s="182">
        <v>4</v>
      </c>
      <c r="H72" s="638" t="s">
        <v>648</v>
      </c>
      <c r="I72" s="671" t="s">
        <v>266</v>
      </c>
      <c r="J72" s="225"/>
      <c r="K72" s="306"/>
      <c r="L72" s="137">
        <f>SUM(R72,W72,AB72,AG72,AL72,AQ72,AV72,BA72,BF72,BK72,BP72,BU72)</f>
        <v>72</v>
      </c>
      <c r="M72" s="314">
        <f>SUM(N72:Q72)</f>
        <v>48</v>
      </c>
      <c r="N72" s="225">
        <f>SUM(T72,Y72,AD72,AI72,AN72,AS72,AX72,BC72,BH72,BM72,BR72,BW72)</f>
        <v>8</v>
      </c>
      <c r="O72" s="305">
        <f>SUM(U72,Z72,AE72,AJ72,AO72,AT72,AY72,BD72,BI72,BN72,BS72,BX72)-P72</f>
        <v>0</v>
      </c>
      <c r="P72" s="327">
        <f>SUM(U72,Z72,AE72,AJ72,AO72,AT72,AY72,BD72,BI72,BN72,BS72,BX72)</f>
        <v>40</v>
      </c>
      <c r="Q72" s="306"/>
      <c r="R72" s="69"/>
      <c r="S72" s="70"/>
      <c r="T72" s="585"/>
      <c r="U72" s="585"/>
      <c r="V72" s="70"/>
      <c r="W72" s="70"/>
      <c r="X72" s="70"/>
      <c r="Y72" s="85"/>
      <c r="Z72" s="85"/>
      <c r="AA72" s="76"/>
      <c r="AB72" s="69"/>
      <c r="AC72" s="70"/>
      <c r="AD72" s="85"/>
      <c r="AE72" s="85"/>
      <c r="AF72" s="74"/>
      <c r="AG72" s="70"/>
      <c r="AH72" s="70"/>
      <c r="AI72" s="85"/>
      <c r="AJ72" s="85"/>
      <c r="AK72" s="76"/>
      <c r="AL72" s="225"/>
      <c r="AM72" s="305"/>
      <c r="AN72" s="574"/>
      <c r="AO72" s="574"/>
      <c r="AP72" s="305"/>
      <c r="AQ72" s="327"/>
      <c r="AR72" s="305"/>
      <c r="AS72" s="304"/>
      <c r="AT72" s="304"/>
      <c r="AU72" s="314"/>
      <c r="AV72" s="317"/>
      <c r="AW72" s="319"/>
      <c r="AX72" s="318"/>
      <c r="AY72" s="318"/>
      <c r="AZ72" s="319"/>
      <c r="BA72" s="274">
        <v>72</v>
      </c>
      <c r="BB72" s="255">
        <f>SUM(BC72:BD72)</f>
        <v>48</v>
      </c>
      <c r="BC72" s="318">
        <v>8</v>
      </c>
      <c r="BD72" s="318">
        <v>40</v>
      </c>
      <c r="BE72" s="340"/>
      <c r="BF72" s="137"/>
      <c r="BG72" s="255"/>
      <c r="BH72" s="256"/>
      <c r="BI72" s="256"/>
      <c r="BJ72" s="255"/>
      <c r="BK72" s="319"/>
      <c r="BL72" s="255"/>
      <c r="BM72" s="318"/>
      <c r="BN72" s="318"/>
      <c r="BO72" s="323"/>
      <c r="BP72" s="84"/>
      <c r="BQ72" s="70"/>
      <c r="BR72" s="85"/>
      <c r="BS72" s="85"/>
      <c r="BT72" s="73"/>
      <c r="BU72" s="73"/>
      <c r="BV72" s="70"/>
      <c r="BW72" s="85"/>
      <c r="BX72" s="85"/>
      <c r="BY72" s="72"/>
      <c r="BZ72" s="170">
        <f t="shared" si="8"/>
        <v>0</v>
      </c>
      <c r="CA72" s="616" t="str">
        <f>'матрица компетенций'!B29</f>
        <v>БПК-13</v>
      </c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</row>
    <row r="73" spans="1:124" ht="52.5" customHeight="1" hidden="1">
      <c r="A73" s="651"/>
      <c r="E73" s="182">
        <v>4</v>
      </c>
      <c r="H73" s="638" t="s">
        <v>649</v>
      </c>
      <c r="I73" s="672" t="s">
        <v>209</v>
      </c>
      <c r="J73" s="225"/>
      <c r="K73" s="306"/>
      <c r="L73" s="137">
        <f>SUM(R73,W73,AB73,AG73,AL73,AQ73,AV73,BA73,BF73,BK73,BP73,BU73)</f>
        <v>40</v>
      </c>
      <c r="M73" s="314">
        <f>SUM(N73:Q73)</f>
        <v>24</v>
      </c>
      <c r="N73" s="225">
        <f>SUM(T73,Y73,AD73,AI73,AN73,AS73,AX73,BC73,BH73,BM73,BR73,BW73)</f>
        <v>0</v>
      </c>
      <c r="O73" s="305">
        <f>SUM(U73,Z73,AE73,AJ73,AO73,AT73,AY73,BD73,BI73,BN73,BS73,BX73)-P73</f>
        <v>0</v>
      </c>
      <c r="P73" s="327">
        <f>SUM(U73,Z73,AE73,AJ73,AO73,AT73,AY73,BD73,BI73,BN73,BS73,BX73)</f>
        <v>24</v>
      </c>
      <c r="Q73" s="306"/>
      <c r="R73" s="69"/>
      <c r="S73" s="70"/>
      <c r="T73" s="585"/>
      <c r="U73" s="585"/>
      <c r="V73" s="70"/>
      <c r="W73" s="70"/>
      <c r="X73" s="70"/>
      <c r="Y73" s="85"/>
      <c r="Z73" s="85"/>
      <c r="AA73" s="76"/>
      <c r="AB73" s="69"/>
      <c r="AC73" s="70"/>
      <c r="AD73" s="85"/>
      <c r="AE73" s="85"/>
      <c r="AF73" s="74"/>
      <c r="AG73" s="70"/>
      <c r="AH73" s="70"/>
      <c r="AI73" s="85"/>
      <c r="AJ73" s="85"/>
      <c r="AK73" s="76"/>
      <c r="AL73" s="225"/>
      <c r="AM73" s="305"/>
      <c r="AN73" s="304"/>
      <c r="AO73" s="304"/>
      <c r="AP73" s="305"/>
      <c r="AQ73" s="327"/>
      <c r="AR73" s="305"/>
      <c r="AS73" s="304"/>
      <c r="AT73" s="304"/>
      <c r="AU73" s="314"/>
      <c r="AV73" s="317"/>
      <c r="AW73" s="319"/>
      <c r="AX73" s="318"/>
      <c r="AY73" s="318"/>
      <c r="AZ73" s="319"/>
      <c r="BA73" s="274">
        <v>40</v>
      </c>
      <c r="BB73" s="255">
        <f>SUM(BC73:BD73)</f>
        <v>24</v>
      </c>
      <c r="BC73" s="318"/>
      <c r="BD73" s="318">
        <v>24</v>
      </c>
      <c r="BE73" s="340"/>
      <c r="BF73" s="137"/>
      <c r="BG73" s="255"/>
      <c r="BH73" s="256"/>
      <c r="BI73" s="256"/>
      <c r="BJ73" s="255"/>
      <c r="BK73" s="319"/>
      <c r="BL73" s="255"/>
      <c r="BM73" s="318"/>
      <c r="BN73" s="318"/>
      <c r="BO73" s="323"/>
      <c r="BP73" s="84"/>
      <c r="BQ73" s="70"/>
      <c r="BR73" s="85"/>
      <c r="BS73" s="85"/>
      <c r="BT73" s="73"/>
      <c r="BU73" s="73"/>
      <c r="BV73" s="70"/>
      <c r="BW73" s="85"/>
      <c r="BX73" s="85"/>
      <c r="BY73" s="92"/>
      <c r="BZ73" s="170">
        <f t="shared" si="8"/>
        <v>0</v>
      </c>
      <c r="CA73" s="616" t="str">
        <f>'матрица компетенций'!B40</f>
        <v>БПК-24</v>
      </c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</row>
    <row r="74" spans="1:124" ht="79.5" customHeight="1" hidden="1">
      <c r="A74" s="653"/>
      <c r="E74" s="180">
        <v>4</v>
      </c>
      <c r="F74" s="180">
        <v>5</v>
      </c>
      <c r="H74" s="637" t="s">
        <v>650</v>
      </c>
      <c r="I74" s="673" t="s">
        <v>513</v>
      </c>
      <c r="J74" s="273"/>
      <c r="K74" s="309" t="s">
        <v>294</v>
      </c>
      <c r="L74" s="273"/>
      <c r="M74" s="281"/>
      <c r="N74" s="273"/>
      <c r="O74" s="274"/>
      <c r="P74" s="274"/>
      <c r="Q74" s="112"/>
      <c r="R74" s="156"/>
      <c r="S74" s="157"/>
      <c r="T74" s="576"/>
      <c r="U74" s="576"/>
      <c r="V74" s="157"/>
      <c r="W74" s="157"/>
      <c r="X74" s="157"/>
      <c r="Y74" s="158"/>
      <c r="Z74" s="158"/>
      <c r="AA74" s="159"/>
      <c r="AB74" s="160"/>
      <c r="AC74" s="157"/>
      <c r="AD74" s="158"/>
      <c r="AE74" s="158"/>
      <c r="AF74" s="157"/>
      <c r="AG74" s="157"/>
      <c r="AH74" s="157"/>
      <c r="AI74" s="158"/>
      <c r="AJ74" s="158"/>
      <c r="AK74" s="161"/>
      <c r="AL74" s="162"/>
      <c r="AM74" s="157"/>
      <c r="AN74" s="158"/>
      <c r="AO74" s="158"/>
      <c r="AP74" s="157"/>
      <c r="AQ74" s="157"/>
      <c r="AR74" s="157"/>
      <c r="AS74" s="158"/>
      <c r="AT74" s="158"/>
      <c r="AU74" s="159"/>
      <c r="AV74" s="160"/>
      <c r="AW74" s="157"/>
      <c r="AX74" s="158"/>
      <c r="AY74" s="158"/>
      <c r="AZ74" s="163"/>
      <c r="BA74" s="164"/>
      <c r="BB74" s="164"/>
      <c r="BC74" s="165"/>
      <c r="BD74" s="165"/>
      <c r="BE74" s="422">
        <v>3</v>
      </c>
      <c r="BF74" s="421"/>
      <c r="BG74" s="301"/>
      <c r="BH74" s="302"/>
      <c r="BI74" s="302"/>
      <c r="BJ74" s="274">
        <v>3</v>
      </c>
      <c r="BK74" s="274"/>
      <c r="BL74" s="274"/>
      <c r="BM74" s="302"/>
      <c r="BN74" s="302"/>
      <c r="BO74" s="422">
        <v>3</v>
      </c>
      <c r="BP74" s="111"/>
      <c r="BQ74" s="82"/>
      <c r="BR74" s="165"/>
      <c r="BS74" s="165"/>
      <c r="BT74" s="82"/>
      <c r="BU74" s="82"/>
      <c r="BV74" s="82"/>
      <c r="BW74" s="165"/>
      <c r="BX74" s="165"/>
      <c r="BY74" s="112"/>
      <c r="BZ74" s="390">
        <f t="shared" si="8"/>
        <v>9</v>
      </c>
      <c r="CA74" s="616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</row>
    <row r="75" spans="1:124" ht="81" customHeight="1" hidden="1">
      <c r="A75" s="653"/>
      <c r="E75" s="180">
        <v>4</v>
      </c>
      <c r="H75" s="638" t="s">
        <v>651</v>
      </c>
      <c r="I75" s="662" t="s">
        <v>527</v>
      </c>
      <c r="J75" s="137"/>
      <c r="K75" s="257"/>
      <c r="L75" s="137">
        <f aca="true" t="shared" si="9" ref="L75:L84">SUM(R75,W75,AB75,AG75,AL75,AQ75,AV75,BA75,BF75,BK75,BP75,BU75)</f>
        <v>72</v>
      </c>
      <c r="M75" s="269">
        <f aca="true" t="shared" si="10" ref="M75:M84">SUM(N75:Q75)</f>
        <v>48</v>
      </c>
      <c r="N75" s="137">
        <f aca="true" t="shared" si="11" ref="N75:N84">SUM(T75,Y75,AD75,AI75,AN75,AS75,AX75,BC75,BH75,BM75,BR75,BW75)</f>
        <v>8</v>
      </c>
      <c r="O75" s="255"/>
      <c r="P75" s="255">
        <f aca="true" t="shared" si="12" ref="P75:P84">SUM(U75,Z75,AE75,AJ75,AO75,AT75,AY75,BD75,BI75,BN75,BS75,BX75)</f>
        <v>40</v>
      </c>
      <c r="Q75" s="92"/>
      <c r="R75" s="137"/>
      <c r="S75" s="255"/>
      <c r="T75" s="573"/>
      <c r="U75" s="573"/>
      <c r="V75" s="255"/>
      <c r="W75" s="255"/>
      <c r="X75" s="255"/>
      <c r="Y75" s="256"/>
      <c r="Z75" s="256"/>
      <c r="AA75" s="257"/>
      <c r="AB75" s="137"/>
      <c r="AC75" s="255"/>
      <c r="AD75" s="256"/>
      <c r="AE75" s="256"/>
      <c r="AF75" s="255"/>
      <c r="AG75" s="255"/>
      <c r="AH75" s="255"/>
      <c r="AI75" s="256"/>
      <c r="AJ75" s="256"/>
      <c r="AK75" s="257"/>
      <c r="AL75" s="258"/>
      <c r="AM75" s="255"/>
      <c r="AN75" s="256"/>
      <c r="AO75" s="256"/>
      <c r="AP75" s="263"/>
      <c r="AQ75" s="263"/>
      <c r="AR75" s="263"/>
      <c r="AS75" s="256"/>
      <c r="AT75" s="256"/>
      <c r="AU75" s="266"/>
      <c r="AV75" s="273"/>
      <c r="AW75" s="274"/>
      <c r="AX75" s="302"/>
      <c r="AY75" s="302"/>
      <c r="AZ75" s="301"/>
      <c r="BA75" s="301">
        <v>72</v>
      </c>
      <c r="BB75" s="301">
        <f>SUM(BC75:BD75)</f>
        <v>48</v>
      </c>
      <c r="BC75" s="302">
        <v>8</v>
      </c>
      <c r="BD75" s="302">
        <v>40</v>
      </c>
      <c r="BE75" s="422"/>
      <c r="BF75" s="96"/>
      <c r="BG75" s="96"/>
      <c r="BH75" s="101"/>
      <c r="BI75" s="101"/>
      <c r="BJ75" s="73"/>
      <c r="BK75" s="73"/>
      <c r="BL75" s="73"/>
      <c r="BM75" s="101"/>
      <c r="BN75" s="101"/>
      <c r="BO75" s="75"/>
      <c r="BP75" s="84"/>
      <c r="BQ75" s="73"/>
      <c r="BR75" s="101"/>
      <c r="BS75" s="101"/>
      <c r="BT75" s="73"/>
      <c r="BU75" s="73"/>
      <c r="BV75" s="73"/>
      <c r="BW75" s="101"/>
      <c r="BX75" s="101"/>
      <c r="BY75" s="92"/>
      <c r="BZ75" s="390">
        <f t="shared" si="8"/>
        <v>0</v>
      </c>
      <c r="CA75" s="616" t="str">
        <f>'матрица компетенций'!B29</f>
        <v>БПК-13</v>
      </c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</row>
    <row r="76" spans="1:124" s="12" customFormat="1" ht="45.75" customHeight="1" hidden="1">
      <c r="A76" s="653"/>
      <c r="B76" s="182"/>
      <c r="C76" s="182"/>
      <c r="D76" s="182"/>
      <c r="E76" s="182">
        <v>4</v>
      </c>
      <c r="F76" s="180"/>
      <c r="G76" s="182"/>
      <c r="H76" s="638" t="s">
        <v>652</v>
      </c>
      <c r="I76" s="662" t="s">
        <v>228</v>
      </c>
      <c r="J76" s="262"/>
      <c r="K76" s="309"/>
      <c r="L76" s="262">
        <f t="shared" si="9"/>
        <v>40</v>
      </c>
      <c r="M76" s="266">
        <f t="shared" si="10"/>
        <v>24</v>
      </c>
      <c r="N76" s="262">
        <f t="shared" si="11"/>
        <v>4</v>
      </c>
      <c r="O76" s="263"/>
      <c r="P76" s="263">
        <f t="shared" si="12"/>
        <v>20</v>
      </c>
      <c r="Q76" s="264"/>
      <c r="R76" s="262"/>
      <c r="S76" s="263"/>
      <c r="T76" s="573"/>
      <c r="U76" s="573"/>
      <c r="V76" s="263"/>
      <c r="W76" s="263"/>
      <c r="X76" s="263"/>
      <c r="Y76" s="256"/>
      <c r="Z76" s="256"/>
      <c r="AA76" s="264"/>
      <c r="AB76" s="262"/>
      <c r="AC76" s="263"/>
      <c r="AD76" s="256"/>
      <c r="AE76" s="256"/>
      <c r="AF76" s="263"/>
      <c r="AG76" s="263"/>
      <c r="AH76" s="263"/>
      <c r="AI76" s="256"/>
      <c r="AJ76" s="256"/>
      <c r="AK76" s="264"/>
      <c r="AL76" s="263"/>
      <c r="AM76" s="263"/>
      <c r="AN76" s="256"/>
      <c r="AO76" s="256"/>
      <c r="AP76" s="266"/>
      <c r="AQ76" s="263"/>
      <c r="AR76" s="263"/>
      <c r="AS76" s="256"/>
      <c r="AT76" s="256"/>
      <c r="AU76" s="266"/>
      <c r="AV76" s="95"/>
      <c r="AW76" s="96"/>
      <c r="AX76" s="101"/>
      <c r="AY76" s="101"/>
      <c r="AZ76" s="96"/>
      <c r="BA76" s="263">
        <v>40</v>
      </c>
      <c r="BB76" s="263">
        <f>SUM(BC76:BD76)</f>
        <v>24</v>
      </c>
      <c r="BC76" s="256">
        <v>4</v>
      </c>
      <c r="BD76" s="256">
        <v>20</v>
      </c>
      <c r="BE76" s="98"/>
      <c r="BF76" s="263"/>
      <c r="BG76" s="263"/>
      <c r="BH76" s="256"/>
      <c r="BI76" s="256"/>
      <c r="BJ76" s="266"/>
      <c r="BK76" s="263"/>
      <c r="BL76" s="263"/>
      <c r="BM76" s="256"/>
      <c r="BN76" s="256"/>
      <c r="BO76" s="266"/>
      <c r="BP76" s="95"/>
      <c r="BQ76" s="96"/>
      <c r="BR76" s="101"/>
      <c r="BS76" s="101"/>
      <c r="BT76" s="96"/>
      <c r="BU76" s="96"/>
      <c r="BV76" s="96"/>
      <c r="BW76" s="101"/>
      <c r="BX76" s="101"/>
      <c r="BY76" s="98"/>
      <c r="BZ76" s="171">
        <f t="shared" si="8"/>
        <v>0</v>
      </c>
      <c r="CA76" s="616" t="str">
        <f>'матрица компетенций'!B29</f>
        <v>БПК-13</v>
      </c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</row>
    <row r="77" spans="1:124" ht="51.75" customHeight="1" hidden="1">
      <c r="A77" s="653"/>
      <c r="F77" s="180">
        <v>5</v>
      </c>
      <c r="H77" s="638" t="s">
        <v>653</v>
      </c>
      <c r="I77" s="662" t="s">
        <v>491</v>
      </c>
      <c r="J77" s="137"/>
      <c r="K77" s="391"/>
      <c r="L77" s="137">
        <f t="shared" si="9"/>
        <v>40</v>
      </c>
      <c r="M77" s="269">
        <f t="shared" si="10"/>
        <v>24</v>
      </c>
      <c r="N77" s="137">
        <f t="shared" si="11"/>
        <v>4</v>
      </c>
      <c r="O77" s="255"/>
      <c r="P77" s="255">
        <f t="shared" si="12"/>
        <v>20</v>
      </c>
      <c r="Q77" s="257"/>
      <c r="R77" s="137"/>
      <c r="S77" s="255"/>
      <c r="T77" s="573"/>
      <c r="U77" s="573"/>
      <c r="V77" s="255"/>
      <c r="W77" s="255"/>
      <c r="X77" s="255"/>
      <c r="Y77" s="256"/>
      <c r="Z77" s="256"/>
      <c r="AA77" s="257"/>
      <c r="AB77" s="137"/>
      <c r="AC77" s="255"/>
      <c r="AD77" s="256"/>
      <c r="AE77" s="256"/>
      <c r="AF77" s="255"/>
      <c r="AG77" s="255"/>
      <c r="AH77" s="255"/>
      <c r="AI77" s="256"/>
      <c r="AJ77" s="256"/>
      <c r="AK77" s="257"/>
      <c r="AL77" s="263"/>
      <c r="AM77" s="263"/>
      <c r="AN77" s="256"/>
      <c r="AO77" s="256"/>
      <c r="AP77" s="266"/>
      <c r="AQ77" s="263"/>
      <c r="AR77" s="263"/>
      <c r="AS77" s="256"/>
      <c r="AT77" s="256"/>
      <c r="AU77" s="266"/>
      <c r="AV77" s="84"/>
      <c r="AW77" s="73"/>
      <c r="AX77" s="101"/>
      <c r="AY77" s="101"/>
      <c r="AZ77" s="73"/>
      <c r="BA77" s="73"/>
      <c r="BB77" s="73"/>
      <c r="BC77" s="101"/>
      <c r="BD77" s="101"/>
      <c r="BE77" s="92"/>
      <c r="BF77" s="263">
        <v>40</v>
      </c>
      <c r="BG77" s="263">
        <f>SUM(BH77:BI77)</f>
        <v>24</v>
      </c>
      <c r="BH77" s="256">
        <v>4</v>
      </c>
      <c r="BI77" s="256">
        <v>20</v>
      </c>
      <c r="BJ77" s="266"/>
      <c r="BK77" s="255"/>
      <c r="BL77" s="255"/>
      <c r="BM77" s="256"/>
      <c r="BN77" s="256"/>
      <c r="BO77" s="255"/>
      <c r="BP77" s="84"/>
      <c r="BQ77" s="73"/>
      <c r="BR77" s="101"/>
      <c r="BS77" s="101"/>
      <c r="BT77" s="73"/>
      <c r="BU77" s="73"/>
      <c r="BV77" s="73"/>
      <c r="BW77" s="101"/>
      <c r="BX77" s="101"/>
      <c r="BY77" s="92"/>
      <c r="BZ77" s="170">
        <f aca="true" t="shared" si="13" ref="BZ77:BZ84">SUM(V77,AA77,AF77,AK77,AP77,AU77,AZ77,BE77,BJ77,BO77,BT77,BY77)</f>
        <v>0</v>
      </c>
      <c r="CA77" s="616" t="str">
        <f>'матрица компетенций'!B29</f>
        <v>БПК-13</v>
      </c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</row>
    <row r="78" spans="1:124" ht="45.75" customHeight="1" hidden="1">
      <c r="A78" s="653"/>
      <c r="F78" s="180">
        <v>5</v>
      </c>
      <c r="H78" s="638" t="s">
        <v>654</v>
      </c>
      <c r="I78" s="662" t="s">
        <v>230</v>
      </c>
      <c r="J78" s="137"/>
      <c r="K78" s="391"/>
      <c r="L78" s="137">
        <f t="shared" si="9"/>
        <v>40</v>
      </c>
      <c r="M78" s="269">
        <f t="shared" si="10"/>
        <v>24</v>
      </c>
      <c r="N78" s="137">
        <f t="shared" si="11"/>
        <v>4</v>
      </c>
      <c r="O78" s="255"/>
      <c r="P78" s="255">
        <f t="shared" si="12"/>
        <v>20</v>
      </c>
      <c r="Q78" s="257"/>
      <c r="R78" s="137"/>
      <c r="S78" s="255"/>
      <c r="T78" s="573"/>
      <c r="U78" s="573"/>
      <c r="V78" s="255"/>
      <c r="W78" s="255"/>
      <c r="X78" s="255"/>
      <c r="Y78" s="256"/>
      <c r="Z78" s="256"/>
      <c r="AA78" s="257"/>
      <c r="AB78" s="137"/>
      <c r="AC78" s="255"/>
      <c r="AD78" s="256"/>
      <c r="AE78" s="256"/>
      <c r="AF78" s="255"/>
      <c r="AG78" s="255"/>
      <c r="AH78" s="255"/>
      <c r="AI78" s="256"/>
      <c r="AJ78" s="256"/>
      <c r="AK78" s="257"/>
      <c r="AL78" s="263"/>
      <c r="AM78" s="263"/>
      <c r="AN78" s="256"/>
      <c r="AO78" s="256"/>
      <c r="AP78" s="266"/>
      <c r="AQ78" s="263"/>
      <c r="AR78" s="263"/>
      <c r="AS78" s="256"/>
      <c r="AT78" s="256"/>
      <c r="AU78" s="266"/>
      <c r="AV78" s="84"/>
      <c r="AW78" s="73"/>
      <c r="AX78" s="101"/>
      <c r="AY78" s="101"/>
      <c r="AZ78" s="73"/>
      <c r="BA78" s="73"/>
      <c r="BB78" s="73"/>
      <c r="BC78" s="101"/>
      <c r="BD78" s="101"/>
      <c r="BE78" s="92"/>
      <c r="BF78" s="263">
        <v>40</v>
      </c>
      <c r="BG78" s="263">
        <f>SUM(BH78:BI78)</f>
        <v>24</v>
      </c>
      <c r="BH78" s="256">
        <v>4</v>
      </c>
      <c r="BI78" s="256">
        <v>20</v>
      </c>
      <c r="BJ78" s="266"/>
      <c r="BK78" s="263"/>
      <c r="BL78" s="263"/>
      <c r="BM78" s="256"/>
      <c r="BN78" s="256"/>
      <c r="BO78" s="266"/>
      <c r="BP78" s="84"/>
      <c r="BQ78" s="73"/>
      <c r="BR78" s="101"/>
      <c r="BS78" s="101"/>
      <c r="BT78" s="73"/>
      <c r="BU78" s="73"/>
      <c r="BV78" s="73"/>
      <c r="BW78" s="101"/>
      <c r="BX78" s="101"/>
      <c r="BY78" s="92"/>
      <c r="BZ78" s="170">
        <f t="shared" si="13"/>
        <v>0</v>
      </c>
      <c r="CA78" s="616" t="str">
        <f>'матрица компетенций'!B29</f>
        <v>БПК-13</v>
      </c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</row>
    <row r="79" spans="1:124" s="12" customFormat="1" ht="54.75" customHeight="1" hidden="1">
      <c r="A79" s="653"/>
      <c r="B79" s="182"/>
      <c r="C79" s="182"/>
      <c r="D79" s="182"/>
      <c r="E79" s="180"/>
      <c r="F79" s="180">
        <v>5</v>
      </c>
      <c r="G79" s="182"/>
      <c r="H79" s="638" t="s">
        <v>655</v>
      </c>
      <c r="I79" s="662" t="s">
        <v>296</v>
      </c>
      <c r="J79" s="262"/>
      <c r="K79" s="264"/>
      <c r="L79" s="262">
        <f t="shared" si="9"/>
        <v>40</v>
      </c>
      <c r="M79" s="266">
        <f t="shared" si="10"/>
        <v>24</v>
      </c>
      <c r="N79" s="262">
        <f t="shared" si="11"/>
        <v>4</v>
      </c>
      <c r="O79" s="263"/>
      <c r="P79" s="263">
        <f t="shared" si="12"/>
        <v>20</v>
      </c>
      <c r="Q79" s="98"/>
      <c r="R79" s="262"/>
      <c r="S79" s="263"/>
      <c r="T79" s="573"/>
      <c r="U79" s="573"/>
      <c r="V79" s="263"/>
      <c r="W79" s="263"/>
      <c r="X79" s="263"/>
      <c r="Y79" s="256"/>
      <c r="Z79" s="256"/>
      <c r="AA79" s="264"/>
      <c r="AB79" s="262"/>
      <c r="AC79" s="263"/>
      <c r="AD79" s="256"/>
      <c r="AE79" s="256"/>
      <c r="AF79" s="263"/>
      <c r="AG79" s="263"/>
      <c r="AH79" s="263"/>
      <c r="AI79" s="256"/>
      <c r="AJ79" s="256"/>
      <c r="AK79" s="264"/>
      <c r="AL79" s="265"/>
      <c r="AM79" s="263"/>
      <c r="AN79" s="256"/>
      <c r="AO79" s="256"/>
      <c r="AP79" s="263"/>
      <c r="AQ79" s="265"/>
      <c r="AR79" s="263"/>
      <c r="AS79" s="256"/>
      <c r="AT79" s="256"/>
      <c r="AU79" s="263"/>
      <c r="AV79" s="262"/>
      <c r="AW79" s="263"/>
      <c r="AX79" s="256"/>
      <c r="AY79" s="256"/>
      <c r="AZ79" s="263"/>
      <c r="BA79" s="263"/>
      <c r="BB79" s="263"/>
      <c r="BC79" s="256"/>
      <c r="BD79" s="256"/>
      <c r="BE79" s="264"/>
      <c r="BF79" s="265">
        <v>40</v>
      </c>
      <c r="BG79" s="263">
        <f>SUM(BH79:BI79)</f>
        <v>24</v>
      </c>
      <c r="BH79" s="256">
        <v>4</v>
      </c>
      <c r="BI79" s="256">
        <v>20</v>
      </c>
      <c r="BJ79" s="263"/>
      <c r="BK79" s="265"/>
      <c r="BL79" s="263"/>
      <c r="BM79" s="256"/>
      <c r="BN79" s="256"/>
      <c r="BO79" s="263"/>
      <c r="BP79" s="53"/>
      <c r="BQ79" s="57"/>
      <c r="BR79" s="117"/>
      <c r="BS79" s="117"/>
      <c r="BT79" s="57"/>
      <c r="BU79" s="57"/>
      <c r="BV79" s="57"/>
      <c r="BW79" s="117"/>
      <c r="BX79" s="117"/>
      <c r="BY79" s="59"/>
      <c r="BZ79" s="170">
        <f t="shared" si="13"/>
        <v>0</v>
      </c>
      <c r="CA79" s="616" t="str">
        <f>'матрица компетенций'!B29</f>
        <v>БПК-13</v>
      </c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s="12" customFormat="1" ht="51" customHeight="1" hidden="1">
      <c r="A80" s="653"/>
      <c r="B80" s="182"/>
      <c r="C80" s="182"/>
      <c r="D80" s="182"/>
      <c r="E80" s="182"/>
      <c r="F80" s="182">
        <v>5</v>
      </c>
      <c r="G80" s="182"/>
      <c r="H80" s="638" t="s">
        <v>656</v>
      </c>
      <c r="I80" s="662" t="s">
        <v>232</v>
      </c>
      <c r="J80" s="137"/>
      <c r="K80" s="391"/>
      <c r="L80" s="137">
        <f t="shared" si="9"/>
        <v>40</v>
      </c>
      <c r="M80" s="269">
        <f t="shared" si="10"/>
        <v>24</v>
      </c>
      <c r="N80" s="137">
        <f t="shared" si="11"/>
        <v>4</v>
      </c>
      <c r="O80" s="255"/>
      <c r="P80" s="255">
        <f t="shared" si="12"/>
        <v>20</v>
      </c>
      <c r="Q80" s="257"/>
      <c r="R80" s="137"/>
      <c r="S80" s="255"/>
      <c r="T80" s="573"/>
      <c r="U80" s="573"/>
      <c r="V80" s="255"/>
      <c r="W80" s="255"/>
      <c r="X80" s="255"/>
      <c r="Y80" s="256"/>
      <c r="Z80" s="256"/>
      <c r="AA80" s="257"/>
      <c r="AB80" s="137"/>
      <c r="AC80" s="255"/>
      <c r="AD80" s="256"/>
      <c r="AE80" s="256"/>
      <c r="AF80" s="255"/>
      <c r="AG80" s="255"/>
      <c r="AH80" s="263"/>
      <c r="AI80" s="256"/>
      <c r="AJ80" s="256"/>
      <c r="AK80" s="257"/>
      <c r="AL80" s="263"/>
      <c r="AM80" s="263"/>
      <c r="AN80" s="256"/>
      <c r="AO80" s="256"/>
      <c r="AP80" s="266"/>
      <c r="AQ80" s="263"/>
      <c r="AR80" s="263"/>
      <c r="AS80" s="256"/>
      <c r="AT80" s="256"/>
      <c r="AU80" s="266"/>
      <c r="AV80" s="84"/>
      <c r="AW80" s="73"/>
      <c r="AX80" s="101"/>
      <c r="AY80" s="101"/>
      <c r="AZ80" s="73"/>
      <c r="BA80" s="73"/>
      <c r="BB80" s="73"/>
      <c r="BC80" s="101"/>
      <c r="BD80" s="101"/>
      <c r="BE80" s="92"/>
      <c r="BF80" s="263"/>
      <c r="BG80" s="263"/>
      <c r="BH80" s="256"/>
      <c r="BI80" s="256"/>
      <c r="BJ80" s="266"/>
      <c r="BK80" s="259">
        <v>40</v>
      </c>
      <c r="BL80" s="263">
        <f>SUM(BM80:BN80)</f>
        <v>24</v>
      </c>
      <c r="BM80" s="256">
        <v>4</v>
      </c>
      <c r="BN80" s="256">
        <v>20</v>
      </c>
      <c r="BO80" s="266"/>
      <c r="BP80" s="84"/>
      <c r="BQ80" s="73"/>
      <c r="BR80" s="101"/>
      <c r="BS80" s="101"/>
      <c r="BT80" s="73"/>
      <c r="BU80" s="73"/>
      <c r="BV80" s="73"/>
      <c r="BW80" s="101"/>
      <c r="BX80" s="101"/>
      <c r="BY80" s="92"/>
      <c r="BZ80" s="170">
        <f t="shared" si="13"/>
        <v>0</v>
      </c>
      <c r="CA80" s="616" t="str">
        <f>'матрица компетенций'!B29</f>
        <v>БПК-13</v>
      </c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s="12" customFormat="1" ht="45.75" customHeight="1" hidden="1">
      <c r="A81" s="653"/>
      <c r="B81" s="182"/>
      <c r="C81" s="182"/>
      <c r="D81" s="182"/>
      <c r="E81" s="180"/>
      <c r="F81" s="180">
        <v>5</v>
      </c>
      <c r="G81" s="182"/>
      <c r="H81" s="638" t="s">
        <v>657</v>
      </c>
      <c r="I81" s="662" t="s">
        <v>234</v>
      </c>
      <c r="J81" s="262"/>
      <c r="K81" s="264"/>
      <c r="L81" s="262">
        <f t="shared" si="9"/>
        <v>40</v>
      </c>
      <c r="M81" s="266">
        <f t="shared" si="10"/>
        <v>24</v>
      </c>
      <c r="N81" s="262">
        <f t="shared" si="11"/>
        <v>4</v>
      </c>
      <c r="O81" s="263"/>
      <c r="P81" s="263">
        <f t="shared" si="12"/>
        <v>20</v>
      </c>
      <c r="Q81" s="98"/>
      <c r="R81" s="262"/>
      <c r="S81" s="263"/>
      <c r="T81" s="573"/>
      <c r="U81" s="573"/>
      <c r="V81" s="263"/>
      <c r="W81" s="263"/>
      <c r="X81" s="263"/>
      <c r="Y81" s="256"/>
      <c r="Z81" s="256"/>
      <c r="AA81" s="264"/>
      <c r="AB81" s="262"/>
      <c r="AC81" s="263"/>
      <c r="AD81" s="256"/>
      <c r="AE81" s="256"/>
      <c r="AF81" s="263"/>
      <c r="AG81" s="263"/>
      <c r="AH81" s="263"/>
      <c r="AI81" s="256"/>
      <c r="AJ81" s="256"/>
      <c r="AK81" s="264"/>
      <c r="AL81" s="265"/>
      <c r="AM81" s="263"/>
      <c r="AN81" s="256"/>
      <c r="AO81" s="256"/>
      <c r="AP81" s="263"/>
      <c r="AQ81" s="265"/>
      <c r="AR81" s="263"/>
      <c r="AS81" s="256"/>
      <c r="AT81" s="256"/>
      <c r="AU81" s="263"/>
      <c r="AV81" s="262"/>
      <c r="AW81" s="263"/>
      <c r="AX81" s="256"/>
      <c r="AY81" s="256"/>
      <c r="AZ81" s="263"/>
      <c r="BA81" s="263"/>
      <c r="BB81" s="263"/>
      <c r="BC81" s="256"/>
      <c r="BD81" s="256"/>
      <c r="BE81" s="264"/>
      <c r="BF81" s="265"/>
      <c r="BG81" s="263"/>
      <c r="BH81" s="256"/>
      <c r="BI81" s="256"/>
      <c r="BJ81" s="263"/>
      <c r="BK81" s="261">
        <v>40</v>
      </c>
      <c r="BL81" s="263">
        <f>SUM(BM81:BN81)</f>
        <v>24</v>
      </c>
      <c r="BM81" s="256">
        <v>4</v>
      </c>
      <c r="BN81" s="256">
        <v>20</v>
      </c>
      <c r="BO81" s="263"/>
      <c r="BP81" s="53"/>
      <c r="BQ81" s="57"/>
      <c r="BR81" s="117"/>
      <c r="BS81" s="117"/>
      <c r="BT81" s="57"/>
      <c r="BU81" s="57"/>
      <c r="BV81" s="57"/>
      <c r="BW81" s="117"/>
      <c r="BX81" s="117"/>
      <c r="BY81" s="59"/>
      <c r="BZ81" s="170">
        <f t="shared" si="13"/>
        <v>0</v>
      </c>
      <c r="CA81" s="616" t="str">
        <f>'матрица компетенций'!B29</f>
        <v>БПК-13</v>
      </c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54.75" customHeight="1" hidden="1">
      <c r="A82" s="653"/>
      <c r="F82" s="180">
        <v>5</v>
      </c>
      <c r="H82" s="638" t="s">
        <v>658</v>
      </c>
      <c r="I82" s="662" t="s">
        <v>231</v>
      </c>
      <c r="J82" s="137"/>
      <c r="K82" s="391"/>
      <c r="L82" s="137">
        <f t="shared" si="9"/>
        <v>40</v>
      </c>
      <c r="M82" s="269">
        <f t="shared" si="10"/>
        <v>24</v>
      </c>
      <c r="N82" s="137">
        <f t="shared" si="11"/>
        <v>4</v>
      </c>
      <c r="O82" s="255"/>
      <c r="P82" s="255">
        <f t="shared" si="12"/>
        <v>20</v>
      </c>
      <c r="Q82" s="257"/>
      <c r="R82" s="137"/>
      <c r="S82" s="255"/>
      <c r="T82" s="573"/>
      <c r="U82" s="573"/>
      <c r="V82" s="255"/>
      <c r="W82" s="255"/>
      <c r="X82" s="255"/>
      <c r="Y82" s="256"/>
      <c r="Z82" s="256"/>
      <c r="AA82" s="257"/>
      <c r="AB82" s="137"/>
      <c r="AC82" s="255"/>
      <c r="AD82" s="256"/>
      <c r="AE82" s="256"/>
      <c r="AF82" s="255"/>
      <c r="AG82" s="255"/>
      <c r="AH82" s="255"/>
      <c r="AI82" s="256"/>
      <c r="AJ82" s="256"/>
      <c r="AK82" s="257"/>
      <c r="AL82" s="263"/>
      <c r="AM82" s="263"/>
      <c r="AN82" s="256"/>
      <c r="AO82" s="256"/>
      <c r="AP82" s="266"/>
      <c r="AQ82" s="263"/>
      <c r="AR82" s="263"/>
      <c r="AS82" s="256"/>
      <c r="AT82" s="256"/>
      <c r="AU82" s="266"/>
      <c r="AV82" s="84"/>
      <c r="AW82" s="73"/>
      <c r="AX82" s="101"/>
      <c r="AY82" s="101"/>
      <c r="AZ82" s="73"/>
      <c r="BA82" s="73"/>
      <c r="BB82" s="73"/>
      <c r="BC82" s="101"/>
      <c r="BD82" s="101"/>
      <c r="BE82" s="92"/>
      <c r="BF82" s="263"/>
      <c r="BG82" s="263"/>
      <c r="BH82" s="256"/>
      <c r="BI82" s="256"/>
      <c r="BJ82" s="266"/>
      <c r="BK82" s="259">
        <v>40</v>
      </c>
      <c r="BL82" s="263">
        <f>SUM(BM82:BN82)</f>
        <v>24</v>
      </c>
      <c r="BM82" s="256">
        <v>4</v>
      </c>
      <c r="BN82" s="256">
        <v>20</v>
      </c>
      <c r="BO82" s="266"/>
      <c r="BP82" s="84"/>
      <c r="BQ82" s="73"/>
      <c r="BR82" s="101"/>
      <c r="BS82" s="101"/>
      <c r="BT82" s="73"/>
      <c r="BU82" s="73"/>
      <c r="BV82" s="73"/>
      <c r="BW82" s="101"/>
      <c r="BX82" s="101"/>
      <c r="BY82" s="92"/>
      <c r="BZ82" s="170">
        <f t="shared" si="13"/>
        <v>0</v>
      </c>
      <c r="CA82" s="616" t="str">
        <f>'матрица компетенций'!B37</f>
        <v>БПК-21</v>
      </c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</row>
    <row r="83" spans="1:124" ht="55.5" customHeight="1" hidden="1">
      <c r="A83" s="653"/>
      <c r="F83" s="180">
        <v>5</v>
      </c>
      <c r="H83" s="638" t="s">
        <v>659</v>
      </c>
      <c r="I83" s="662" t="s">
        <v>235</v>
      </c>
      <c r="J83" s="262"/>
      <c r="K83" s="264">
        <v>10</v>
      </c>
      <c r="L83" s="262">
        <f t="shared" si="9"/>
        <v>120</v>
      </c>
      <c r="M83" s="266">
        <f t="shared" si="10"/>
        <v>58</v>
      </c>
      <c r="N83" s="262">
        <f t="shared" si="11"/>
        <v>8</v>
      </c>
      <c r="O83" s="263"/>
      <c r="P83" s="263">
        <f t="shared" si="12"/>
        <v>50</v>
      </c>
      <c r="Q83" s="98"/>
      <c r="R83" s="262"/>
      <c r="S83" s="263"/>
      <c r="T83" s="573"/>
      <c r="U83" s="573"/>
      <c r="V83" s="263"/>
      <c r="W83" s="263"/>
      <c r="X83" s="263"/>
      <c r="Y83" s="256"/>
      <c r="Z83" s="256"/>
      <c r="AA83" s="264"/>
      <c r="AB83" s="262"/>
      <c r="AC83" s="263"/>
      <c r="AD83" s="256"/>
      <c r="AE83" s="256"/>
      <c r="AF83" s="263"/>
      <c r="AG83" s="263"/>
      <c r="AH83" s="263"/>
      <c r="AI83" s="256"/>
      <c r="AJ83" s="256"/>
      <c r="AK83" s="264"/>
      <c r="AL83" s="258"/>
      <c r="AM83" s="255"/>
      <c r="AN83" s="256"/>
      <c r="AO83" s="256"/>
      <c r="AP83" s="263"/>
      <c r="AQ83" s="263"/>
      <c r="AR83" s="263"/>
      <c r="AS83" s="256"/>
      <c r="AT83" s="256"/>
      <c r="AU83" s="266"/>
      <c r="AV83" s="273"/>
      <c r="AW83" s="274"/>
      <c r="AX83" s="302"/>
      <c r="AY83" s="302"/>
      <c r="AZ83" s="301"/>
      <c r="BA83" s="301"/>
      <c r="BB83" s="301"/>
      <c r="BC83" s="302"/>
      <c r="BD83" s="302"/>
      <c r="BE83" s="426"/>
      <c r="BF83" s="263"/>
      <c r="BG83" s="263"/>
      <c r="BH83" s="256"/>
      <c r="BI83" s="256"/>
      <c r="BJ83" s="255"/>
      <c r="BK83" s="259">
        <v>120</v>
      </c>
      <c r="BL83" s="259">
        <f>SUM(BM83:BN83)</f>
        <v>58</v>
      </c>
      <c r="BM83" s="260">
        <v>8</v>
      </c>
      <c r="BN83" s="260">
        <v>50</v>
      </c>
      <c r="BO83" s="259">
        <v>3</v>
      </c>
      <c r="BP83" s="95"/>
      <c r="BQ83" s="96"/>
      <c r="BR83" s="101"/>
      <c r="BS83" s="101"/>
      <c r="BT83" s="96"/>
      <c r="BU83" s="96"/>
      <c r="BV83" s="96"/>
      <c r="BW83" s="101"/>
      <c r="BX83" s="101"/>
      <c r="BY83" s="98"/>
      <c r="BZ83" s="171">
        <f t="shared" si="13"/>
        <v>3</v>
      </c>
      <c r="CA83" s="616" t="str">
        <f>'матрица компетенций'!B29</f>
        <v>БПК-13</v>
      </c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</row>
    <row r="84" spans="1:124" ht="54.75" customHeight="1" hidden="1">
      <c r="A84" s="653"/>
      <c r="G84" s="180">
        <v>6</v>
      </c>
      <c r="H84" s="637" t="s">
        <v>660</v>
      </c>
      <c r="I84" s="662" t="s">
        <v>528</v>
      </c>
      <c r="J84" s="273">
        <v>11</v>
      </c>
      <c r="K84" s="402"/>
      <c r="L84" s="137">
        <f t="shared" si="9"/>
        <v>106</v>
      </c>
      <c r="M84" s="269">
        <f t="shared" si="10"/>
        <v>68</v>
      </c>
      <c r="N84" s="137">
        <f t="shared" si="11"/>
        <v>8</v>
      </c>
      <c r="O84" s="255"/>
      <c r="P84" s="255">
        <f t="shared" si="12"/>
        <v>60</v>
      </c>
      <c r="Q84" s="92"/>
      <c r="R84" s="156"/>
      <c r="S84" s="157"/>
      <c r="T84" s="576"/>
      <c r="U84" s="576"/>
      <c r="V84" s="157"/>
      <c r="W84" s="157"/>
      <c r="X84" s="157"/>
      <c r="Y84" s="158"/>
      <c r="Z84" s="158"/>
      <c r="AA84" s="159"/>
      <c r="AB84" s="160"/>
      <c r="AC84" s="157"/>
      <c r="AD84" s="158"/>
      <c r="AE84" s="158"/>
      <c r="AF84" s="157"/>
      <c r="AG84" s="157"/>
      <c r="AH84" s="157"/>
      <c r="AI84" s="158"/>
      <c r="AJ84" s="158"/>
      <c r="AK84" s="161"/>
      <c r="AL84" s="162"/>
      <c r="AM84" s="157"/>
      <c r="AN84" s="158"/>
      <c r="AO84" s="158"/>
      <c r="AP84" s="157"/>
      <c r="AQ84" s="157"/>
      <c r="AR84" s="157"/>
      <c r="AS84" s="158"/>
      <c r="AT84" s="158"/>
      <c r="AU84" s="159"/>
      <c r="AV84" s="160"/>
      <c r="AW84" s="157"/>
      <c r="AX84" s="158"/>
      <c r="AY84" s="158"/>
      <c r="AZ84" s="163"/>
      <c r="BA84" s="164"/>
      <c r="BB84" s="164"/>
      <c r="BC84" s="165"/>
      <c r="BD84" s="165"/>
      <c r="BE84" s="166"/>
      <c r="BF84" s="167"/>
      <c r="BG84" s="164"/>
      <c r="BH84" s="165"/>
      <c r="BI84" s="165"/>
      <c r="BJ84" s="82"/>
      <c r="BK84" s="82"/>
      <c r="BL84" s="82"/>
      <c r="BM84" s="165"/>
      <c r="BN84" s="165"/>
      <c r="BO84" s="223"/>
      <c r="BP84" s="258">
        <v>106</v>
      </c>
      <c r="BQ84" s="259">
        <f>SUM(BR84:BS84)</f>
        <v>68</v>
      </c>
      <c r="BR84" s="256">
        <v>8</v>
      </c>
      <c r="BS84" s="256">
        <v>60</v>
      </c>
      <c r="BT84" s="259">
        <v>3</v>
      </c>
      <c r="BU84" s="255"/>
      <c r="BV84" s="255"/>
      <c r="BW84" s="256"/>
      <c r="BX84" s="256"/>
      <c r="BY84" s="257"/>
      <c r="BZ84" s="453">
        <f t="shared" si="13"/>
        <v>3</v>
      </c>
      <c r="CA84" s="616" t="str">
        <f>'матрица компетенций'!B29</f>
        <v>БПК-13</v>
      </c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</row>
    <row r="85" spans="1:124" s="7" customFormat="1" ht="102.75" customHeight="1" hidden="1">
      <c r="A85" s="654"/>
      <c r="B85" s="181">
        <v>1</v>
      </c>
      <c r="C85" s="181">
        <v>2</v>
      </c>
      <c r="D85" s="181">
        <v>3</v>
      </c>
      <c r="E85" s="181">
        <v>4</v>
      </c>
      <c r="F85" s="181">
        <v>5</v>
      </c>
      <c r="G85" s="181">
        <v>6</v>
      </c>
      <c r="H85" s="635" t="s">
        <v>65</v>
      </c>
      <c r="I85" s="617" t="s">
        <v>64</v>
      </c>
      <c r="J85" s="403"/>
      <c r="K85" s="404"/>
      <c r="L85" s="141">
        <f aca="true" t="shared" si="14" ref="L85:AQ85">SUM(L86:L145)</f>
        <v>6204</v>
      </c>
      <c r="M85" s="174">
        <f t="shared" si="14"/>
        <v>3429</v>
      </c>
      <c r="N85" s="141">
        <f t="shared" si="14"/>
        <v>272</v>
      </c>
      <c r="O85" s="143">
        <f t="shared" si="14"/>
        <v>0</v>
      </c>
      <c r="P85" s="551">
        <f t="shared" si="14"/>
        <v>3125</v>
      </c>
      <c r="Q85" s="142">
        <f t="shared" si="14"/>
        <v>32</v>
      </c>
      <c r="R85" s="144">
        <f t="shared" si="14"/>
        <v>0</v>
      </c>
      <c r="S85" s="145">
        <f t="shared" si="14"/>
        <v>0</v>
      </c>
      <c r="T85" s="578">
        <f t="shared" si="14"/>
        <v>0</v>
      </c>
      <c r="U85" s="578">
        <f t="shared" si="14"/>
        <v>0</v>
      </c>
      <c r="V85" s="147">
        <f t="shared" si="14"/>
        <v>0</v>
      </c>
      <c r="W85" s="145">
        <f t="shared" si="14"/>
        <v>0</v>
      </c>
      <c r="X85" s="145">
        <f t="shared" si="14"/>
        <v>0</v>
      </c>
      <c r="Y85" s="146">
        <f t="shared" si="14"/>
        <v>0</v>
      </c>
      <c r="Z85" s="146">
        <f t="shared" si="14"/>
        <v>0</v>
      </c>
      <c r="AA85" s="444">
        <f t="shared" si="14"/>
        <v>0</v>
      </c>
      <c r="AB85" s="148">
        <f t="shared" si="14"/>
        <v>144</v>
      </c>
      <c r="AC85" s="145">
        <f t="shared" si="14"/>
        <v>68</v>
      </c>
      <c r="AD85" s="146">
        <f t="shared" si="14"/>
        <v>36</v>
      </c>
      <c r="AE85" s="146">
        <f t="shared" si="14"/>
        <v>32</v>
      </c>
      <c r="AF85" s="147">
        <f t="shared" si="14"/>
        <v>4</v>
      </c>
      <c r="AG85" s="145">
        <f t="shared" si="14"/>
        <v>228</v>
      </c>
      <c r="AH85" s="145">
        <f t="shared" si="14"/>
        <v>126</v>
      </c>
      <c r="AI85" s="146">
        <f t="shared" si="14"/>
        <v>24</v>
      </c>
      <c r="AJ85" s="146">
        <f t="shared" si="14"/>
        <v>102</v>
      </c>
      <c r="AK85" s="149">
        <f t="shared" si="14"/>
        <v>6</v>
      </c>
      <c r="AL85" s="148">
        <f t="shared" si="14"/>
        <v>480</v>
      </c>
      <c r="AM85" s="510">
        <f t="shared" si="14"/>
        <v>256</v>
      </c>
      <c r="AN85" s="146">
        <f t="shared" si="14"/>
        <v>36</v>
      </c>
      <c r="AO85" s="146">
        <f t="shared" si="14"/>
        <v>220</v>
      </c>
      <c r="AP85" s="147">
        <f t="shared" si="14"/>
        <v>12</v>
      </c>
      <c r="AQ85" s="145">
        <f t="shared" si="14"/>
        <v>600</v>
      </c>
      <c r="AR85" s="145">
        <f aca="true" t="shared" si="15" ref="AR85:BW85">SUM(AR86:AR145)</f>
        <v>318</v>
      </c>
      <c r="AS85" s="146">
        <f t="shared" si="15"/>
        <v>36</v>
      </c>
      <c r="AT85" s="146">
        <f t="shared" si="15"/>
        <v>282</v>
      </c>
      <c r="AU85" s="445">
        <f t="shared" si="15"/>
        <v>15</v>
      </c>
      <c r="AV85" s="148">
        <f t="shared" si="15"/>
        <v>828</v>
      </c>
      <c r="AW85" s="145">
        <f t="shared" si="15"/>
        <v>478</v>
      </c>
      <c r="AX85" s="146">
        <f t="shared" si="15"/>
        <v>52</v>
      </c>
      <c r="AY85" s="146">
        <f t="shared" si="15"/>
        <v>426</v>
      </c>
      <c r="AZ85" s="145">
        <f t="shared" si="15"/>
        <v>18</v>
      </c>
      <c r="BA85" s="145">
        <f t="shared" si="15"/>
        <v>768</v>
      </c>
      <c r="BB85" s="145">
        <f t="shared" si="15"/>
        <v>434</v>
      </c>
      <c r="BC85" s="146">
        <f t="shared" si="15"/>
        <v>32</v>
      </c>
      <c r="BD85" s="146">
        <f t="shared" si="15"/>
        <v>402</v>
      </c>
      <c r="BE85" s="140">
        <f t="shared" si="15"/>
        <v>24</v>
      </c>
      <c r="BF85" s="148">
        <f t="shared" si="15"/>
        <v>840</v>
      </c>
      <c r="BG85" s="145">
        <f t="shared" si="15"/>
        <v>451</v>
      </c>
      <c r="BH85" s="146">
        <f t="shared" si="15"/>
        <v>32</v>
      </c>
      <c r="BI85" s="146">
        <f t="shared" si="15"/>
        <v>419</v>
      </c>
      <c r="BJ85" s="145">
        <f t="shared" si="15"/>
        <v>21</v>
      </c>
      <c r="BK85" s="145">
        <f t="shared" si="15"/>
        <v>840</v>
      </c>
      <c r="BL85" s="145">
        <f t="shared" si="15"/>
        <v>444</v>
      </c>
      <c r="BM85" s="146">
        <f t="shared" si="15"/>
        <v>24</v>
      </c>
      <c r="BN85" s="146">
        <f t="shared" si="15"/>
        <v>420</v>
      </c>
      <c r="BO85" s="140">
        <f t="shared" si="15"/>
        <v>21</v>
      </c>
      <c r="BP85" s="800">
        <f t="shared" si="15"/>
        <v>1028</v>
      </c>
      <c r="BQ85" s="145">
        <f t="shared" si="15"/>
        <v>595</v>
      </c>
      <c r="BR85" s="146">
        <f t="shared" si="15"/>
        <v>0</v>
      </c>
      <c r="BS85" s="146">
        <f t="shared" si="15"/>
        <v>595</v>
      </c>
      <c r="BT85" s="147">
        <f t="shared" si="15"/>
        <v>29</v>
      </c>
      <c r="BU85" s="145">
        <f t="shared" si="15"/>
        <v>448</v>
      </c>
      <c r="BV85" s="145">
        <f t="shared" si="15"/>
        <v>259</v>
      </c>
      <c r="BW85" s="146">
        <f t="shared" si="15"/>
        <v>0</v>
      </c>
      <c r="BX85" s="146">
        <f>SUM(BX86:BX145)</f>
        <v>259</v>
      </c>
      <c r="BY85" s="149">
        <f>SUM(BY86:BY145)</f>
        <v>16</v>
      </c>
      <c r="BZ85" s="172">
        <f>SUM(BZ86:BZ145)</f>
        <v>163</v>
      </c>
      <c r="CA85" s="618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</row>
    <row r="86" spans="1:124" s="191" customFormat="1" ht="108.75" customHeight="1" hidden="1">
      <c r="A86" s="653"/>
      <c r="B86" s="183"/>
      <c r="C86" s="183">
        <v>2</v>
      </c>
      <c r="D86" s="183"/>
      <c r="E86" s="183"/>
      <c r="F86" s="183"/>
      <c r="G86" s="183"/>
      <c r="H86" s="637" t="s">
        <v>136</v>
      </c>
      <c r="I86" s="665" t="s">
        <v>171</v>
      </c>
      <c r="J86" s="308"/>
      <c r="K86" s="309"/>
      <c r="L86" s="310"/>
      <c r="M86" s="311"/>
      <c r="N86" s="310"/>
      <c r="O86" s="312"/>
      <c r="P86" s="312"/>
      <c r="Q86" s="189"/>
      <c r="R86" s="433"/>
      <c r="S86" s="434"/>
      <c r="T86" s="579"/>
      <c r="U86" s="579"/>
      <c r="V86" s="213"/>
      <c r="W86" s="213"/>
      <c r="X86" s="434"/>
      <c r="Y86" s="434"/>
      <c r="Z86" s="434"/>
      <c r="AA86" s="435"/>
      <c r="AB86" s="433"/>
      <c r="AC86" s="434"/>
      <c r="AD86" s="434"/>
      <c r="AE86" s="434"/>
      <c r="AF86" s="188"/>
      <c r="AG86" s="434"/>
      <c r="AH86" s="434"/>
      <c r="AI86" s="434"/>
      <c r="AJ86" s="434"/>
      <c r="AK86" s="435"/>
      <c r="AL86" s="436"/>
      <c r="AM86" s="437"/>
      <c r="AN86" s="437"/>
      <c r="AO86" s="437"/>
      <c r="AP86" s="431"/>
      <c r="AQ86" s="437"/>
      <c r="AR86" s="437"/>
      <c r="AS86" s="437"/>
      <c r="AT86" s="437"/>
      <c r="AU86" s="438"/>
      <c r="AV86" s="436"/>
      <c r="AW86" s="437"/>
      <c r="AX86" s="437"/>
      <c r="AY86" s="437"/>
      <c r="AZ86" s="437"/>
      <c r="BA86" s="437"/>
      <c r="BB86" s="437"/>
      <c r="BC86" s="437"/>
      <c r="BD86" s="437"/>
      <c r="BE86" s="438"/>
      <c r="BF86" s="436"/>
      <c r="BG86" s="437"/>
      <c r="BH86" s="437"/>
      <c r="BI86" s="437"/>
      <c r="BJ86" s="437"/>
      <c r="BK86" s="437"/>
      <c r="BL86" s="437"/>
      <c r="BM86" s="437"/>
      <c r="BN86" s="437"/>
      <c r="BO86" s="438"/>
      <c r="BP86" s="436"/>
      <c r="BQ86" s="437"/>
      <c r="BR86" s="437"/>
      <c r="BS86" s="437"/>
      <c r="BT86" s="437"/>
      <c r="BU86" s="437"/>
      <c r="BV86" s="437"/>
      <c r="BW86" s="437"/>
      <c r="BX86" s="437"/>
      <c r="BY86" s="438"/>
      <c r="BZ86" s="198">
        <f aca="true" t="shared" si="16" ref="BZ86:BZ94">SUM(V86,AA86,AF86,AK86,AP86,AU86,AZ86,BE86,BJ86,BO86,BT86,BY86)</f>
        <v>0</v>
      </c>
      <c r="CA86" s="618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</row>
    <row r="87" spans="1:124" s="90" customFormat="1" ht="134.25" customHeight="1" hidden="1">
      <c r="A87" s="655"/>
      <c r="B87" s="180"/>
      <c r="C87" s="180">
        <v>2</v>
      </c>
      <c r="D87" s="180"/>
      <c r="E87" s="180"/>
      <c r="F87" s="180"/>
      <c r="G87" s="180"/>
      <c r="H87" s="636" t="s">
        <v>189</v>
      </c>
      <c r="I87" s="664" t="s">
        <v>574</v>
      </c>
      <c r="J87" s="313"/>
      <c r="K87" s="306">
        <v>3</v>
      </c>
      <c r="L87" s="225">
        <f>SUM(R87,W87,AB87,AG87,AL87,AQ87,AV87,BA87,BF87,BK87,BP87,BU87)</f>
        <v>72</v>
      </c>
      <c r="M87" s="314">
        <f>SUM(N87:Q87)</f>
        <v>34</v>
      </c>
      <c r="N87" s="225">
        <f>SUM(T87,Y87,AD87,AI87,AN87,AS87,AX87,BC87,BH87,BM87,BR87,BW87)</f>
        <v>18</v>
      </c>
      <c r="O87" s="305"/>
      <c r="P87" s="305"/>
      <c r="Q87" s="305">
        <f>SUM(U87,Z87,AE87,AJ87,AO87,AT87,AY87,BD87,BI87,BN87,BS87,BX87)</f>
        <v>16</v>
      </c>
      <c r="R87" s="69"/>
      <c r="S87" s="70"/>
      <c r="T87" s="580"/>
      <c r="U87" s="580"/>
      <c r="V87" s="76"/>
      <c r="W87" s="70"/>
      <c r="X87" s="70"/>
      <c r="Y87" s="71"/>
      <c r="Z87" s="71"/>
      <c r="AA87" s="77"/>
      <c r="AB87" s="225">
        <v>72</v>
      </c>
      <c r="AC87" s="255">
        <f>SUM(AD87:AE87)</f>
        <v>34</v>
      </c>
      <c r="AD87" s="304">
        <v>18</v>
      </c>
      <c r="AE87" s="304">
        <v>16</v>
      </c>
      <c r="AF87" s="305">
        <v>2</v>
      </c>
      <c r="AG87" s="305"/>
      <c r="AH87" s="255"/>
      <c r="AI87" s="304"/>
      <c r="AJ87" s="304"/>
      <c r="AK87" s="306"/>
      <c r="AL87" s="78"/>
      <c r="AM87" s="87"/>
      <c r="AN87" s="104"/>
      <c r="AO87" s="104"/>
      <c r="AP87" s="88"/>
      <c r="AQ87" s="87"/>
      <c r="AR87" s="87"/>
      <c r="AS87" s="104"/>
      <c r="AT87" s="104"/>
      <c r="AU87" s="79"/>
      <c r="AV87" s="78"/>
      <c r="AW87" s="87"/>
      <c r="AX87" s="104"/>
      <c r="AY87" s="104"/>
      <c r="AZ87" s="88"/>
      <c r="BA87" s="87"/>
      <c r="BB87" s="87"/>
      <c r="BC87" s="104"/>
      <c r="BD87" s="104"/>
      <c r="BE87" s="79"/>
      <c r="BF87" s="78"/>
      <c r="BG87" s="87"/>
      <c r="BH87" s="104"/>
      <c r="BI87" s="104"/>
      <c r="BJ87" s="88"/>
      <c r="BK87" s="87"/>
      <c r="BL87" s="87"/>
      <c r="BM87" s="104"/>
      <c r="BN87" s="104"/>
      <c r="BO87" s="79"/>
      <c r="BP87" s="78"/>
      <c r="BQ87" s="87"/>
      <c r="BR87" s="104"/>
      <c r="BS87" s="104"/>
      <c r="BT87" s="88"/>
      <c r="BU87" s="87"/>
      <c r="BV87" s="87"/>
      <c r="BW87" s="104"/>
      <c r="BX87" s="104"/>
      <c r="BY87" s="79"/>
      <c r="BZ87" s="453">
        <f t="shared" si="16"/>
        <v>2</v>
      </c>
      <c r="CA87" s="616" t="s">
        <v>591</v>
      </c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</row>
    <row r="88" spans="1:124" s="90" customFormat="1" ht="105.75" customHeight="1" hidden="1">
      <c r="A88" s="655"/>
      <c r="B88" s="180"/>
      <c r="C88" s="180">
        <v>2</v>
      </c>
      <c r="D88" s="180"/>
      <c r="E88" s="180"/>
      <c r="F88" s="180"/>
      <c r="G88" s="180"/>
      <c r="H88" s="636" t="s">
        <v>190</v>
      </c>
      <c r="I88" s="662" t="s">
        <v>342</v>
      </c>
      <c r="J88" s="313"/>
      <c r="K88" s="306">
        <v>3</v>
      </c>
      <c r="L88" s="225">
        <f>SUM(R88,W88,AB88,AG88,AL88,AQ88,AV88,BA88,BF88,BK88,BP88,BU88)</f>
        <v>72</v>
      </c>
      <c r="M88" s="314">
        <f>SUM(N88:Q88)</f>
        <v>34</v>
      </c>
      <c r="N88" s="225">
        <f>SUM(T88,Y88,AD88,AI88,AN88,AS88,AX88,BC88,BH88,BM88,BR88,BW88)</f>
        <v>18</v>
      </c>
      <c r="O88" s="305"/>
      <c r="P88" s="305"/>
      <c r="Q88" s="305">
        <f>SUM(U88,Z88,AE88,AJ88,AO88,AT88,AY88,BD88,BI88,BN88,BS88,BX88)</f>
        <v>16</v>
      </c>
      <c r="R88" s="225"/>
      <c r="S88" s="305"/>
      <c r="T88" s="581"/>
      <c r="U88" s="581"/>
      <c r="V88" s="314"/>
      <c r="W88" s="305"/>
      <c r="X88" s="305"/>
      <c r="Y88" s="307"/>
      <c r="Z88" s="307"/>
      <c r="AA88" s="306"/>
      <c r="AB88" s="225">
        <v>72</v>
      </c>
      <c r="AC88" s="255">
        <f>SUM(AD88:AE88)</f>
        <v>34</v>
      </c>
      <c r="AD88" s="304">
        <v>18</v>
      </c>
      <c r="AE88" s="304">
        <v>16</v>
      </c>
      <c r="AF88" s="305">
        <v>2</v>
      </c>
      <c r="AG88" s="305"/>
      <c r="AH88" s="255"/>
      <c r="AI88" s="304"/>
      <c r="AJ88" s="304"/>
      <c r="AK88" s="306"/>
      <c r="AL88" s="69"/>
      <c r="AM88" s="70"/>
      <c r="AN88" s="104"/>
      <c r="AO88" s="104"/>
      <c r="AP88" s="88"/>
      <c r="AQ88" s="87"/>
      <c r="AR88" s="87"/>
      <c r="AS88" s="104"/>
      <c r="AT88" s="104"/>
      <c r="AU88" s="79"/>
      <c r="AV88" s="78"/>
      <c r="AW88" s="87"/>
      <c r="AX88" s="104"/>
      <c r="AY88" s="104"/>
      <c r="AZ88" s="88"/>
      <c r="BA88" s="87"/>
      <c r="BB88" s="87"/>
      <c r="BC88" s="104"/>
      <c r="BD88" s="104"/>
      <c r="BE88" s="79"/>
      <c r="BF88" s="78"/>
      <c r="BG88" s="87"/>
      <c r="BH88" s="104"/>
      <c r="BI88" s="104"/>
      <c r="BJ88" s="88"/>
      <c r="BK88" s="87"/>
      <c r="BL88" s="87"/>
      <c r="BM88" s="104"/>
      <c r="BN88" s="104"/>
      <c r="BO88" s="79"/>
      <c r="BP88" s="78"/>
      <c r="BQ88" s="87"/>
      <c r="BR88" s="104"/>
      <c r="BS88" s="104"/>
      <c r="BT88" s="88"/>
      <c r="BU88" s="87"/>
      <c r="BV88" s="87"/>
      <c r="BW88" s="104"/>
      <c r="BX88" s="104"/>
      <c r="BY88" s="79"/>
      <c r="BZ88" s="453">
        <f t="shared" si="16"/>
        <v>2</v>
      </c>
      <c r="CA88" s="616" t="s">
        <v>682</v>
      </c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</row>
    <row r="89" spans="1:124" s="191" customFormat="1" ht="87" customHeight="1" hidden="1">
      <c r="A89" s="653"/>
      <c r="B89" s="183"/>
      <c r="C89" s="183">
        <v>2</v>
      </c>
      <c r="D89" s="183">
        <v>3</v>
      </c>
      <c r="E89" s="183"/>
      <c r="F89" s="183"/>
      <c r="G89" s="183"/>
      <c r="H89" s="637" t="s">
        <v>137</v>
      </c>
      <c r="I89" s="665" t="s">
        <v>414</v>
      </c>
      <c r="J89" s="258"/>
      <c r="K89" s="208"/>
      <c r="L89" s="258"/>
      <c r="M89" s="267"/>
      <c r="N89" s="258"/>
      <c r="O89" s="259"/>
      <c r="P89" s="259"/>
      <c r="Q89" s="208"/>
      <c r="R89" s="258"/>
      <c r="S89" s="259"/>
      <c r="T89" s="573"/>
      <c r="U89" s="573"/>
      <c r="V89" s="259"/>
      <c r="W89" s="259"/>
      <c r="X89" s="259"/>
      <c r="Y89" s="573"/>
      <c r="Z89" s="573"/>
      <c r="AA89" s="208"/>
      <c r="AB89" s="258"/>
      <c r="AC89" s="259"/>
      <c r="AD89" s="260"/>
      <c r="AE89" s="260"/>
      <c r="AF89" s="259"/>
      <c r="AG89" s="261"/>
      <c r="AH89" s="259"/>
      <c r="AI89" s="260"/>
      <c r="AJ89" s="260"/>
      <c r="AK89" s="208"/>
      <c r="AL89" s="261"/>
      <c r="AM89" s="259"/>
      <c r="AN89" s="260"/>
      <c r="AO89" s="260"/>
      <c r="AP89" s="259"/>
      <c r="AQ89" s="259"/>
      <c r="AR89" s="259"/>
      <c r="AS89" s="260"/>
      <c r="AT89" s="260"/>
      <c r="AU89" s="267"/>
      <c r="AV89" s="206"/>
      <c r="AW89" s="203"/>
      <c r="AX89" s="204"/>
      <c r="AY89" s="204"/>
      <c r="AZ89" s="203"/>
      <c r="BA89" s="203"/>
      <c r="BB89" s="203"/>
      <c r="BC89" s="204"/>
      <c r="BD89" s="204"/>
      <c r="BE89" s="207"/>
      <c r="BF89" s="202"/>
      <c r="BG89" s="203"/>
      <c r="BH89" s="204"/>
      <c r="BI89" s="204"/>
      <c r="BJ89" s="203"/>
      <c r="BK89" s="203"/>
      <c r="BL89" s="203"/>
      <c r="BM89" s="204"/>
      <c r="BN89" s="204"/>
      <c r="BO89" s="205"/>
      <c r="BP89" s="206"/>
      <c r="BQ89" s="203"/>
      <c r="BR89" s="204"/>
      <c r="BS89" s="204"/>
      <c r="BT89" s="203"/>
      <c r="BU89" s="203"/>
      <c r="BV89" s="203"/>
      <c r="BW89" s="204"/>
      <c r="BX89" s="204"/>
      <c r="BY89" s="207"/>
      <c r="BZ89" s="453">
        <f t="shared" si="16"/>
        <v>0</v>
      </c>
      <c r="CA89" s="616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</row>
    <row r="90" spans="1:124" ht="54.75" customHeight="1" hidden="1">
      <c r="A90" s="653"/>
      <c r="C90" s="180">
        <v>2</v>
      </c>
      <c r="D90" s="180">
        <v>3</v>
      </c>
      <c r="H90" s="636" t="s">
        <v>191</v>
      </c>
      <c r="I90" s="662" t="s">
        <v>225</v>
      </c>
      <c r="J90" s="397">
        <v>5</v>
      </c>
      <c r="K90" s="325">
        <v>4</v>
      </c>
      <c r="L90" s="137">
        <f>SUM(R90,W90,AB90,AG90,AL90,AQ90,AV90,BA90,BF90,BK90,BP90,BU90)</f>
        <v>240</v>
      </c>
      <c r="M90" s="269">
        <f>SUM(N90:Q90)</f>
        <v>142</v>
      </c>
      <c r="N90" s="137">
        <f>SUM(T90,Y90,AD90,AI90,AN90,AS90,AX90,BC90,BH90,BM90,BR90,BW90)</f>
        <v>24</v>
      </c>
      <c r="O90" s="407"/>
      <c r="P90" s="255">
        <f>SUM(U90,Z90,AE90,AJ90,AO90,AT90,AY90,BD90,BI90,BN90,BS90,BX90)</f>
        <v>118</v>
      </c>
      <c r="Q90" s="257"/>
      <c r="R90" s="137"/>
      <c r="S90" s="255"/>
      <c r="T90" s="573"/>
      <c r="U90" s="573"/>
      <c r="V90" s="255"/>
      <c r="W90" s="255"/>
      <c r="X90" s="255"/>
      <c r="Y90" s="256"/>
      <c r="Z90" s="256"/>
      <c r="AA90" s="257"/>
      <c r="AB90" s="137"/>
      <c r="AC90" s="255"/>
      <c r="AD90" s="256"/>
      <c r="AE90" s="256"/>
      <c r="AF90" s="255">
        <f>AB90/36</f>
        <v>0</v>
      </c>
      <c r="AG90" s="255">
        <v>120</v>
      </c>
      <c r="AH90" s="255">
        <f>SUM(AI90:AJ90)</f>
        <v>80</v>
      </c>
      <c r="AI90" s="256">
        <v>12</v>
      </c>
      <c r="AJ90" s="256">
        <v>68</v>
      </c>
      <c r="AK90" s="257">
        <v>3</v>
      </c>
      <c r="AL90" s="265">
        <v>120</v>
      </c>
      <c r="AM90" s="263">
        <f>SUM(AN90:AO90)</f>
        <v>62</v>
      </c>
      <c r="AN90" s="256">
        <v>12</v>
      </c>
      <c r="AO90" s="256">
        <v>50</v>
      </c>
      <c r="AP90" s="263">
        <v>3</v>
      </c>
      <c r="AQ90" s="263"/>
      <c r="AR90" s="255"/>
      <c r="AS90" s="256"/>
      <c r="AT90" s="256"/>
      <c r="AU90" s="269"/>
      <c r="AV90" s="43"/>
      <c r="AW90" s="58"/>
      <c r="AX90" s="117"/>
      <c r="AY90" s="117"/>
      <c r="AZ90" s="58"/>
      <c r="BA90" s="58"/>
      <c r="BB90" s="58"/>
      <c r="BC90" s="117"/>
      <c r="BD90" s="117"/>
      <c r="BE90" s="42"/>
      <c r="BF90" s="52"/>
      <c r="BG90" s="58"/>
      <c r="BH90" s="117"/>
      <c r="BI90" s="117"/>
      <c r="BJ90" s="58"/>
      <c r="BK90" s="58"/>
      <c r="BL90" s="58"/>
      <c r="BM90" s="117"/>
      <c r="BN90" s="117"/>
      <c r="BO90" s="40"/>
      <c r="BP90" s="43"/>
      <c r="BQ90" s="58"/>
      <c r="BR90" s="117"/>
      <c r="BS90" s="117"/>
      <c r="BT90" s="58"/>
      <c r="BU90" s="58"/>
      <c r="BV90" s="58"/>
      <c r="BW90" s="117"/>
      <c r="BX90" s="117"/>
      <c r="BY90" s="42"/>
      <c r="BZ90" s="390">
        <f t="shared" si="16"/>
        <v>6</v>
      </c>
      <c r="CA90" s="616" t="str">
        <f>'матрица компетенций'!B47</f>
        <v>СК-1</v>
      </c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</row>
    <row r="91" spans="1:124" ht="42.75" customHeight="1" hidden="1">
      <c r="A91" s="653"/>
      <c r="D91" s="180">
        <v>3</v>
      </c>
      <c r="H91" s="636" t="s">
        <v>192</v>
      </c>
      <c r="I91" s="662" t="s">
        <v>226</v>
      </c>
      <c r="J91" s="262"/>
      <c r="K91" s="391">
        <v>4</v>
      </c>
      <c r="L91" s="137">
        <f>SUM(R91,W91,AB91,AG91,AL91,AQ91,AV91,BA91,BF91,BK91,BP91,BU91)</f>
        <v>108</v>
      </c>
      <c r="M91" s="269">
        <f>SUM(N91:Q91)</f>
        <v>46</v>
      </c>
      <c r="N91" s="137">
        <f>SUM(T91,Y91,AD91,AI91,AN91,AS91,AX91,BC91,BH91,BM91,BR91,BW91)</f>
        <v>12</v>
      </c>
      <c r="O91" s="407"/>
      <c r="P91" s="255">
        <f>SUM(U91,Z91,AE91,AJ91,AO91,AT91,AY91,BD91,BI91,BN91,BS91,BX91)</f>
        <v>34</v>
      </c>
      <c r="Q91" s="257"/>
      <c r="R91" s="137"/>
      <c r="S91" s="255"/>
      <c r="T91" s="573"/>
      <c r="U91" s="573"/>
      <c r="V91" s="255"/>
      <c r="W91" s="255"/>
      <c r="X91" s="255"/>
      <c r="Y91" s="256"/>
      <c r="Z91" s="256"/>
      <c r="AA91" s="257"/>
      <c r="AB91" s="137"/>
      <c r="AC91" s="255"/>
      <c r="AD91" s="256"/>
      <c r="AE91" s="256"/>
      <c r="AF91" s="255"/>
      <c r="AG91" s="263">
        <v>108</v>
      </c>
      <c r="AH91" s="255">
        <f>SUM(AI91:AJ91)</f>
        <v>46</v>
      </c>
      <c r="AI91" s="256">
        <v>12</v>
      </c>
      <c r="AJ91" s="256">
        <v>34</v>
      </c>
      <c r="AK91" s="257">
        <v>3</v>
      </c>
      <c r="AL91" s="263"/>
      <c r="AM91" s="255"/>
      <c r="AN91" s="256"/>
      <c r="AO91" s="256"/>
      <c r="AP91" s="269"/>
      <c r="AQ91" s="263"/>
      <c r="AR91" s="255"/>
      <c r="AS91" s="300"/>
      <c r="AT91" s="300"/>
      <c r="AU91" s="269"/>
      <c r="AV91" s="84"/>
      <c r="AW91" s="73"/>
      <c r="AX91" s="101"/>
      <c r="AY91" s="101"/>
      <c r="AZ91" s="73"/>
      <c r="BA91" s="73"/>
      <c r="BB91" s="73"/>
      <c r="BC91" s="101"/>
      <c r="BD91" s="101"/>
      <c r="BE91" s="92"/>
      <c r="BF91" s="94"/>
      <c r="BG91" s="73"/>
      <c r="BH91" s="101"/>
      <c r="BI91" s="101"/>
      <c r="BJ91" s="73"/>
      <c r="BK91" s="73"/>
      <c r="BL91" s="73"/>
      <c r="BM91" s="101"/>
      <c r="BN91" s="101"/>
      <c r="BO91" s="75"/>
      <c r="BP91" s="84"/>
      <c r="BQ91" s="73"/>
      <c r="BR91" s="101"/>
      <c r="BS91" s="101"/>
      <c r="BT91" s="73"/>
      <c r="BU91" s="73"/>
      <c r="BV91" s="73"/>
      <c r="BW91" s="101"/>
      <c r="BX91" s="101"/>
      <c r="BY91" s="92"/>
      <c r="BZ91" s="390">
        <f t="shared" si="16"/>
        <v>3</v>
      </c>
      <c r="CA91" s="616" t="str">
        <f>'матрица компетенций'!B48</f>
        <v>СК-2</v>
      </c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</row>
    <row r="92" spans="1:124" s="12" customFormat="1" ht="83.25" customHeight="1" hidden="1">
      <c r="A92" s="653"/>
      <c r="B92" s="182"/>
      <c r="C92" s="182"/>
      <c r="D92" s="182">
        <v>3</v>
      </c>
      <c r="E92" s="180"/>
      <c r="F92" s="180"/>
      <c r="G92" s="182"/>
      <c r="H92" s="637" t="s">
        <v>164</v>
      </c>
      <c r="I92" s="670" t="s">
        <v>514</v>
      </c>
      <c r="J92" s="397"/>
      <c r="K92" s="309"/>
      <c r="L92" s="262"/>
      <c r="M92" s="266"/>
      <c r="N92" s="262"/>
      <c r="O92" s="263"/>
      <c r="P92" s="263"/>
      <c r="Q92" s="98"/>
      <c r="R92" s="53"/>
      <c r="S92" s="57"/>
      <c r="T92" s="577"/>
      <c r="U92" s="577"/>
      <c r="V92" s="57"/>
      <c r="W92" s="57"/>
      <c r="X92" s="57"/>
      <c r="Y92" s="117"/>
      <c r="Z92" s="117"/>
      <c r="AA92" s="59"/>
      <c r="AB92" s="53"/>
      <c r="AC92" s="57"/>
      <c r="AD92" s="117"/>
      <c r="AE92" s="117"/>
      <c r="AF92" s="57"/>
      <c r="AG92" s="55"/>
      <c r="AH92" s="57"/>
      <c r="AI92" s="117"/>
      <c r="AJ92" s="117"/>
      <c r="AK92" s="59"/>
      <c r="AL92" s="262"/>
      <c r="AM92" s="255"/>
      <c r="AN92" s="256"/>
      <c r="AO92" s="256"/>
      <c r="AP92" s="263"/>
      <c r="AQ92" s="259"/>
      <c r="AR92" s="255"/>
      <c r="AS92" s="256"/>
      <c r="AT92" s="256"/>
      <c r="AU92" s="267"/>
      <c r="AV92" s="95"/>
      <c r="AW92" s="96"/>
      <c r="AX92" s="101"/>
      <c r="AY92" s="101"/>
      <c r="AZ92" s="96"/>
      <c r="BA92" s="96"/>
      <c r="BB92" s="96"/>
      <c r="BC92" s="101"/>
      <c r="BD92" s="101"/>
      <c r="BE92" s="98"/>
      <c r="BF92" s="97"/>
      <c r="BG92" s="96"/>
      <c r="BH92" s="101"/>
      <c r="BI92" s="101"/>
      <c r="BJ92" s="96"/>
      <c r="BK92" s="96"/>
      <c r="BL92" s="96"/>
      <c r="BM92" s="101"/>
      <c r="BN92" s="101"/>
      <c r="BO92" s="105"/>
      <c r="BP92" s="95"/>
      <c r="BQ92" s="96"/>
      <c r="BR92" s="101"/>
      <c r="BS92" s="101"/>
      <c r="BT92" s="96"/>
      <c r="BU92" s="96"/>
      <c r="BV92" s="96"/>
      <c r="BW92" s="101"/>
      <c r="BX92" s="101"/>
      <c r="BY92" s="98"/>
      <c r="BZ92" s="453">
        <f t="shared" si="16"/>
        <v>0</v>
      </c>
      <c r="CA92" s="616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1:124" s="12" customFormat="1" ht="57" customHeight="1" hidden="1">
      <c r="A93" s="653"/>
      <c r="B93" s="182"/>
      <c r="C93" s="182"/>
      <c r="D93" s="182">
        <v>3</v>
      </c>
      <c r="E93" s="180"/>
      <c r="F93" s="180"/>
      <c r="G93" s="182"/>
      <c r="H93" s="638" t="s">
        <v>193</v>
      </c>
      <c r="I93" s="662" t="s">
        <v>273</v>
      </c>
      <c r="J93" s="397"/>
      <c r="K93" s="309" t="s">
        <v>415</v>
      </c>
      <c r="L93" s="262">
        <f>SUM(R93,W93,AB93,AG93,AL93,AQ93,AV93,BA93,BF93,BK93,BP93,BU93)</f>
        <v>120</v>
      </c>
      <c r="M93" s="266">
        <f>SUM(N93:Q93)</f>
        <v>68</v>
      </c>
      <c r="N93" s="262">
        <f>SUM(T93,Y93,AD93,AI93,AN93,AS93,AX93,BC93,BH93,BM93,BR93,BW93)</f>
        <v>8</v>
      </c>
      <c r="O93" s="263"/>
      <c r="P93" s="263">
        <f>SUM(U93,Z93,AE93,AJ93,AO93,AT93,AY93,BD93,BI93,BN93,BS93,BX93)</f>
        <v>60</v>
      </c>
      <c r="Q93" s="98"/>
      <c r="R93" s="53"/>
      <c r="S93" s="57"/>
      <c r="T93" s="577"/>
      <c r="U93" s="577"/>
      <c r="V93" s="57"/>
      <c r="W93" s="57"/>
      <c r="X93" s="57"/>
      <c r="Y93" s="117"/>
      <c r="Z93" s="117"/>
      <c r="AA93" s="59"/>
      <c r="AB93" s="53"/>
      <c r="AC93" s="57"/>
      <c r="AD93" s="117"/>
      <c r="AE93" s="117"/>
      <c r="AF93" s="57"/>
      <c r="AG93" s="55"/>
      <c r="AH93" s="57"/>
      <c r="AI93" s="117"/>
      <c r="AJ93" s="117"/>
      <c r="AK93" s="59"/>
      <c r="AL93" s="262">
        <v>120</v>
      </c>
      <c r="AM93" s="255">
        <f>SUM(AN93:AO93)</f>
        <v>68</v>
      </c>
      <c r="AN93" s="256">
        <v>8</v>
      </c>
      <c r="AO93" s="256">
        <v>60</v>
      </c>
      <c r="AP93" s="263">
        <v>3</v>
      </c>
      <c r="AQ93" s="259"/>
      <c r="AR93" s="255"/>
      <c r="AS93" s="256"/>
      <c r="AT93" s="256"/>
      <c r="AU93" s="267"/>
      <c r="AV93" s="95"/>
      <c r="AW93" s="96"/>
      <c r="AX93" s="101"/>
      <c r="AY93" s="101"/>
      <c r="AZ93" s="96"/>
      <c r="BA93" s="96"/>
      <c r="BB93" s="96"/>
      <c r="BC93" s="101"/>
      <c r="BD93" s="101"/>
      <c r="BE93" s="98"/>
      <c r="BF93" s="97"/>
      <c r="BG93" s="96"/>
      <c r="BH93" s="101"/>
      <c r="BI93" s="101"/>
      <c r="BJ93" s="96"/>
      <c r="BK93" s="96"/>
      <c r="BL93" s="96"/>
      <c r="BM93" s="101"/>
      <c r="BN93" s="101"/>
      <c r="BO93" s="105"/>
      <c r="BP93" s="95"/>
      <c r="BQ93" s="96"/>
      <c r="BR93" s="101"/>
      <c r="BS93" s="101"/>
      <c r="BT93" s="96"/>
      <c r="BU93" s="96"/>
      <c r="BV93" s="96"/>
      <c r="BW93" s="101"/>
      <c r="BX93" s="101"/>
      <c r="BY93" s="98"/>
      <c r="BZ93" s="425">
        <f t="shared" si="16"/>
        <v>3</v>
      </c>
      <c r="CA93" s="616" t="str">
        <f>'матрица компетенций'!B49</f>
        <v>СК-3</v>
      </c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</row>
    <row r="94" spans="1:124" s="12" customFormat="1" ht="167.25" customHeight="1" hidden="1">
      <c r="A94" s="653"/>
      <c r="B94" s="182"/>
      <c r="C94" s="182"/>
      <c r="D94" s="182">
        <v>3</v>
      </c>
      <c r="E94" s="180"/>
      <c r="F94" s="180"/>
      <c r="G94" s="182"/>
      <c r="H94" s="638" t="s">
        <v>194</v>
      </c>
      <c r="I94" s="662" t="s">
        <v>241</v>
      </c>
      <c r="J94" s="397"/>
      <c r="K94" s="309">
        <v>6</v>
      </c>
      <c r="L94" s="262">
        <f>SUM(R94,W94,AB94,AG94,AL94,AQ94,AV94,BA94,BF94,BK94,BP94,BU94)</f>
        <v>120</v>
      </c>
      <c r="M94" s="266">
        <f>SUM(N94:Q94)</f>
        <v>62</v>
      </c>
      <c r="N94" s="262">
        <f>SUM(T94,Y94,AD94,AI94,AN94,AS94,AX94,BC94,BH94,BM94,BR94,BW94)</f>
        <v>8</v>
      </c>
      <c r="O94" s="263"/>
      <c r="P94" s="263">
        <f>SUM(U94,Z94,AE94,AJ94,AO94,AT94,AY94,BD94,BI94,BN94,BS94,BX94)</f>
        <v>54</v>
      </c>
      <c r="Q94" s="98"/>
      <c r="R94" s="53"/>
      <c r="S94" s="57"/>
      <c r="T94" s="577"/>
      <c r="U94" s="577"/>
      <c r="V94" s="57"/>
      <c r="W94" s="57"/>
      <c r="X94" s="57"/>
      <c r="Y94" s="117"/>
      <c r="Z94" s="117"/>
      <c r="AA94" s="59"/>
      <c r="AB94" s="53"/>
      <c r="AC94" s="57"/>
      <c r="AD94" s="117"/>
      <c r="AE94" s="117"/>
      <c r="AF94" s="57"/>
      <c r="AG94" s="55"/>
      <c r="AH94" s="57"/>
      <c r="AI94" s="117"/>
      <c r="AJ94" s="117"/>
      <c r="AK94" s="59"/>
      <c r="AL94" s="265"/>
      <c r="AM94" s="255"/>
      <c r="AN94" s="256"/>
      <c r="AO94" s="256"/>
      <c r="AP94" s="266"/>
      <c r="AQ94" s="259">
        <v>120</v>
      </c>
      <c r="AR94" s="255">
        <f>SUM(AS94:AT94)</f>
        <v>62</v>
      </c>
      <c r="AS94" s="256">
        <v>8</v>
      </c>
      <c r="AT94" s="256">
        <v>54</v>
      </c>
      <c r="AU94" s="267">
        <v>3</v>
      </c>
      <c r="AV94" s="95"/>
      <c r="AW94" s="96"/>
      <c r="AX94" s="101"/>
      <c r="AY94" s="101"/>
      <c r="AZ94" s="96"/>
      <c r="BA94" s="96"/>
      <c r="BB94" s="96"/>
      <c r="BC94" s="101"/>
      <c r="BD94" s="101"/>
      <c r="BE94" s="98"/>
      <c r="BF94" s="97"/>
      <c r="BG94" s="96"/>
      <c r="BH94" s="101"/>
      <c r="BI94" s="101"/>
      <c r="BJ94" s="96"/>
      <c r="BK94" s="96"/>
      <c r="BL94" s="96"/>
      <c r="BM94" s="101"/>
      <c r="BN94" s="101"/>
      <c r="BO94" s="105"/>
      <c r="BP94" s="95"/>
      <c r="BQ94" s="96"/>
      <c r="BR94" s="101"/>
      <c r="BS94" s="101"/>
      <c r="BT94" s="96"/>
      <c r="BU94" s="96"/>
      <c r="BV94" s="96"/>
      <c r="BW94" s="101"/>
      <c r="BX94" s="101"/>
      <c r="BY94" s="98"/>
      <c r="BZ94" s="425">
        <f t="shared" si="16"/>
        <v>3</v>
      </c>
      <c r="CA94" s="616" t="str">
        <f>'матрица компетенций'!B50</f>
        <v>СК-4</v>
      </c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</row>
    <row r="95" spans="1:124" ht="81.75" customHeight="1" hidden="1">
      <c r="A95" s="653"/>
      <c r="D95" s="180">
        <v>3</v>
      </c>
      <c r="E95" s="180">
        <v>4</v>
      </c>
      <c r="H95" s="632" t="s">
        <v>142</v>
      </c>
      <c r="I95" s="670" t="s">
        <v>419</v>
      </c>
      <c r="J95" s="317"/>
      <c r="K95" s="342"/>
      <c r="L95" s="137">
        <f>SUM(R95,W95,AB95,AG95,AL95,AQ95,AV95,BA95,BF95,BK95,BP95,BU95)</f>
        <v>0</v>
      </c>
      <c r="M95" s="314">
        <f>SUM(N95:Q95)</f>
        <v>0</v>
      </c>
      <c r="N95" s="225">
        <f>SUM(T95,Y95,AD95,AI95,AN95,AS95,AX95,BC95,BH95,BM95,BR95,BW95)</f>
        <v>0</v>
      </c>
      <c r="O95" s="305">
        <f>SUM(U95,Z95,AE95,AJ95,AO95,AT95,AY95,BD95,BI95,BN95,BS95,BX95)-P95</f>
        <v>0</v>
      </c>
      <c r="P95" s="327">
        <f>SUM(U95,Z95,AE95,AJ95,AO95,AT95,AY95,BD95,BI95,BN95,BS95,BX95)</f>
        <v>0</v>
      </c>
      <c r="Q95" s="306"/>
      <c r="R95" s="80"/>
      <c r="S95" s="81"/>
      <c r="T95" s="583"/>
      <c r="U95" s="583"/>
      <c r="V95" s="81"/>
      <c r="W95" s="81"/>
      <c r="X95" s="81"/>
      <c r="Y95" s="139"/>
      <c r="Z95" s="139"/>
      <c r="AA95" s="221"/>
      <c r="AB95" s="80"/>
      <c r="AC95" s="81"/>
      <c r="AD95" s="139"/>
      <c r="AE95" s="139"/>
      <c r="AF95" s="83"/>
      <c r="AG95" s="81"/>
      <c r="AH95" s="81"/>
      <c r="AI95" s="139"/>
      <c r="AJ95" s="139"/>
      <c r="AK95" s="221"/>
      <c r="AL95" s="317"/>
      <c r="AM95" s="319"/>
      <c r="AN95" s="318"/>
      <c r="AO95" s="318"/>
      <c r="AP95" s="319"/>
      <c r="AQ95" s="337"/>
      <c r="AR95" s="319"/>
      <c r="AS95" s="318"/>
      <c r="AT95" s="318"/>
      <c r="AU95" s="338"/>
      <c r="AV95" s="317"/>
      <c r="AW95" s="319"/>
      <c r="AX95" s="318"/>
      <c r="AY95" s="318"/>
      <c r="AZ95" s="319"/>
      <c r="BA95" s="319"/>
      <c r="BB95" s="319"/>
      <c r="BC95" s="318"/>
      <c r="BD95" s="318"/>
      <c r="BE95" s="338"/>
      <c r="BF95" s="137"/>
      <c r="BG95" s="255"/>
      <c r="BH95" s="256"/>
      <c r="BI95" s="256"/>
      <c r="BJ95" s="255"/>
      <c r="BK95" s="319"/>
      <c r="BL95" s="255"/>
      <c r="BM95" s="318"/>
      <c r="BN95" s="318"/>
      <c r="BO95" s="323"/>
      <c r="BP95" s="111"/>
      <c r="BQ95" s="81"/>
      <c r="BR95" s="139"/>
      <c r="BS95" s="139"/>
      <c r="BT95" s="82"/>
      <c r="BU95" s="82"/>
      <c r="BV95" s="70"/>
      <c r="BW95" s="139"/>
      <c r="BX95" s="139"/>
      <c r="BY95" s="112"/>
      <c r="BZ95" s="170">
        <f aca="true" t="shared" si="17" ref="BZ95:BZ106">SUM(V95,AA95,AF95,AK95,AP95,AU95,AZ95,BE95,BJ95,BO95,BT95,BY95)</f>
        <v>0</v>
      </c>
      <c r="CA95" s="616" t="str">
        <f>'матрица компетенций'!B51</f>
        <v>СК-5</v>
      </c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</row>
    <row r="96" spans="1:124" ht="81.75" customHeight="1" hidden="1">
      <c r="A96" s="653"/>
      <c r="D96" s="180">
        <v>3</v>
      </c>
      <c r="H96" s="639" t="s">
        <v>314</v>
      </c>
      <c r="I96" s="674" t="s">
        <v>243</v>
      </c>
      <c r="J96" s="317"/>
      <c r="K96" s="323">
        <v>5</v>
      </c>
      <c r="L96" s="137">
        <f>SUM(R96,W96,AB96,AG96,AL96,AQ96,AV96,BA96,BF96,BK96,BP96,BU96)</f>
        <v>120</v>
      </c>
      <c r="M96" s="314">
        <f>SUM(N96:Q96)</f>
        <v>68</v>
      </c>
      <c r="N96" s="225">
        <f>SUM(T96,Y96,AD96,AI96,AN96,AS96,AX96,BC96,BH96,BM96,BR96,BW96)</f>
        <v>8</v>
      </c>
      <c r="O96" s="305">
        <f>SUM(U96,Z96,AE96,AJ96,AO96,AT96,AY96,BD96,BI96,BN96,BS96,BX96)-P96</f>
        <v>0</v>
      </c>
      <c r="P96" s="327">
        <f>SUM(U96,Z96,AE96,AJ96,AO96,AT96,AY96,BD96,BI96,BN96,BS96,BX96)</f>
        <v>60</v>
      </c>
      <c r="Q96" s="306"/>
      <c r="R96" s="80"/>
      <c r="S96" s="81"/>
      <c r="T96" s="583"/>
      <c r="U96" s="583"/>
      <c r="V96" s="81"/>
      <c r="W96" s="81"/>
      <c r="X96" s="81"/>
      <c r="Y96" s="139"/>
      <c r="Z96" s="139"/>
      <c r="AA96" s="221"/>
      <c r="AB96" s="80"/>
      <c r="AC96" s="81"/>
      <c r="AD96" s="139"/>
      <c r="AE96" s="139"/>
      <c r="AF96" s="83"/>
      <c r="AG96" s="81"/>
      <c r="AH96" s="81"/>
      <c r="AI96" s="139"/>
      <c r="AJ96" s="139"/>
      <c r="AK96" s="221"/>
      <c r="AL96" s="258">
        <v>120</v>
      </c>
      <c r="AM96" s="255">
        <f>SUM(AN96:AO96)</f>
        <v>68</v>
      </c>
      <c r="AN96" s="256">
        <v>8</v>
      </c>
      <c r="AO96" s="256">
        <v>60</v>
      </c>
      <c r="AP96" s="255">
        <v>3</v>
      </c>
      <c r="AQ96" s="268"/>
      <c r="AR96" s="255"/>
      <c r="AS96" s="256"/>
      <c r="AT96" s="256"/>
      <c r="AU96" s="269"/>
      <c r="AV96" s="317"/>
      <c r="AW96" s="319"/>
      <c r="AX96" s="318"/>
      <c r="AY96" s="318"/>
      <c r="AZ96" s="319"/>
      <c r="BA96" s="319"/>
      <c r="BB96" s="319"/>
      <c r="BC96" s="318"/>
      <c r="BD96" s="318"/>
      <c r="BE96" s="338"/>
      <c r="BF96" s="137"/>
      <c r="BG96" s="255"/>
      <c r="BH96" s="256"/>
      <c r="BI96" s="256"/>
      <c r="BJ96" s="255"/>
      <c r="BK96" s="319"/>
      <c r="BL96" s="255"/>
      <c r="BM96" s="318"/>
      <c r="BN96" s="318"/>
      <c r="BO96" s="323"/>
      <c r="BP96" s="111"/>
      <c r="BQ96" s="81"/>
      <c r="BR96" s="139"/>
      <c r="BS96" s="139"/>
      <c r="BT96" s="82"/>
      <c r="BU96" s="82"/>
      <c r="BV96" s="70"/>
      <c r="BW96" s="139"/>
      <c r="BX96" s="139"/>
      <c r="BY96" s="112"/>
      <c r="BZ96" s="425">
        <f t="shared" si="17"/>
        <v>3</v>
      </c>
      <c r="CA96" s="616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</row>
    <row r="97" spans="1:124" ht="82.5" customHeight="1" hidden="1">
      <c r="A97" s="653"/>
      <c r="H97" s="754" t="s">
        <v>621</v>
      </c>
      <c r="I97" s="755" t="s">
        <v>555</v>
      </c>
      <c r="J97" s="597">
        <v>7</v>
      </c>
      <c r="K97" s="342">
        <v>6</v>
      </c>
      <c r="L97" s="137">
        <f>SUM(R97,W97,AB97,AG97,AL97,AQ97,AV97,BA97,BF97,BK97,BP97,BU97)</f>
        <v>360</v>
      </c>
      <c r="M97" s="314">
        <f>SUM(N97:Q97)</f>
        <v>196</v>
      </c>
      <c r="N97" s="225">
        <v>16</v>
      </c>
      <c r="O97" s="305"/>
      <c r="P97" s="327">
        <v>180</v>
      </c>
      <c r="Q97" s="690"/>
      <c r="R97" s="691"/>
      <c r="S97" s="692"/>
      <c r="T97" s="693"/>
      <c r="U97" s="693"/>
      <c r="V97" s="692"/>
      <c r="W97" s="692"/>
      <c r="X97" s="692"/>
      <c r="Y97" s="694"/>
      <c r="Z97" s="694"/>
      <c r="AA97" s="695"/>
      <c r="AB97" s="691"/>
      <c r="AC97" s="692"/>
      <c r="AD97" s="694"/>
      <c r="AE97" s="694"/>
      <c r="AF97" s="696"/>
      <c r="AG97" s="714"/>
      <c r="AH97" s="692"/>
      <c r="AI97" s="694"/>
      <c r="AJ97" s="694"/>
      <c r="AK97" s="716"/>
      <c r="AL97" s="700"/>
      <c r="AM97" s="697"/>
      <c r="AN97" s="698"/>
      <c r="AO97" s="698"/>
      <c r="AP97" s="697"/>
      <c r="AQ97" s="268">
        <v>240</v>
      </c>
      <c r="AR97" s="255">
        <f>SUM(AS97:AT97)</f>
        <v>132</v>
      </c>
      <c r="AS97" s="256">
        <v>12</v>
      </c>
      <c r="AT97" s="256">
        <v>120</v>
      </c>
      <c r="AU97" s="269">
        <v>6</v>
      </c>
      <c r="AV97" s="317">
        <v>120</v>
      </c>
      <c r="AW97" s="255">
        <f>SUM(AX97:AY97)</f>
        <v>64</v>
      </c>
      <c r="AX97" s="318">
        <v>4</v>
      </c>
      <c r="AY97" s="318">
        <v>60</v>
      </c>
      <c r="AZ97" s="319">
        <v>3</v>
      </c>
      <c r="BA97" s="701"/>
      <c r="BB97" s="701"/>
      <c r="BC97" s="702"/>
      <c r="BD97" s="702"/>
      <c r="BE97" s="686"/>
      <c r="BF97" s="700"/>
      <c r="BG97" s="697"/>
      <c r="BH97" s="698"/>
      <c r="BI97" s="698"/>
      <c r="BJ97" s="697"/>
      <c r="BK97" s="701"/>
      <c r="BL97" s="697"/>
      <c r="BM97" s="702"/>
      <c r="BN97" s="702"/>
      <c r="BO97" s="715"/>
      <c r="BP97" s="703"/>
      <c r="BQ97" s="692"/>
      <c r="BR97" s="694"/>
      <c r="BS97" s="694"/>
      <c r="BT97" s="704"/>
      <c r="BU97" s="704"/>
      <c r="BV97" s="705"/>
      <c r="BW97" s="694"/>
      <c r="BX97" s="694"/>
      <c r="BY97" s="706"/>
      <c r="BZ97" s="753">
        <v>9</v>
      </c>
      <c r="CA97" s="707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</row>
    <row r="98" spans="1:124" s="191" customFormat="1" ht="81.75" customHeight="1" hidden="1">
      <c r="A98" s="653"/>
      <c r="B98" s="183"/>
      <c r="C98" s="183"/>
      <c r="D98" s="183">
        <v>3</v>
      </c>
      <c r="E98" s="183"/>
      <c r="F98" s="183"/>
      <c r="G98" s="183"/>
      <c r="H98" s="632" t="s">
        <v>205</v>
      </c>
      <c r="I98" s="670" t="s">
        <v>420</v>
      </c>
      <c r="J98" s="258"/>
      <c r="K98" s="208"/>
      <c r="L98" s="258"/>
      <c r="M98" s="267"/>
      <c r="N98" s="258"/>
      <c r="O98" s="259"/>
      <c r="P98" s="259"/>
      <c r="Q98" s="208"/>
      <c r="R98" s="258"/>
      <c r="S98" s="259"/>
      <c r="T98" s="573"/>
      <c r="U98" s="573"/>
      <c r="V98" s="259"/>
      <c r="W98" s="259"/>
      <c r="X98" s="259"/>
      <c r="Y98" s="260"/>
      <c r="Z98" s="260"/>
      <c r="AA98" s="208"/>
      <c r="AB98" s="258"/>
      <c r="AC98" s="259"/>
      <c r="AD98" s="260"/>
      <c r="AE98" s="260"/>
      <c r="AF98" s="259"/>
      <c r="AG98" s="261"/>
      <c r="AH98" s="259"/>
      <c r="AI98" s="260"/>
      <c r="AJ98" s="260"/>
      <c r="AK98" s="208"/>
      <c r="AL98" s="261"/>
      <c r="AM98" s="259"/>
      <c r="AN98" s="260"/>
      <c r="AO98" s="260"/>
      <c r="AP98" s="259"/>
      <c r="AQ98" s="259"/>
      <c r="AR98" s="259"/>
      <c r="AS98" s="260"/>
      <c r="AT98" s="260"/>
      <c r="AU98" s="267"/>
      <c r="AV98" s="206"/>
      <c r="AW98" s="203"/>
      <c r="AX98" s="204"/>
      <c r="AY98" s="204"/>
      <c r="AZ98" s="203"/>
      <c r="BA98" s="203"/>
      <c r="BB98" s="203"/>
      <c r="BC98" s="204"/>
      <c r="BD98" s="204"/>
      <c r="BE98" s="207"/>
      <c r="BF98" s="202"/>
      <c r="BG98" s="203"/>
      <c r="BH98" s="204"/>
      <c r="BI98" s="204"/>
      <c r="BJ98" s="203"/>
      <c r="BK98" s="203"/>
      <c r="BL98" s="203"/>
      <c r="BM98" s="204"/>
      <c r="BN98" s="204"/>
      <c r="BO98" s="205"/>
      <c r="BP98" s="206"/>
      <c r="BQ98" s="203"/>
      <c r="BR98" s="204"/>
      <c r="BS98" s="204"/>
      <c r="BT98" s="203"/>
      <c r="BU98" s="203"/>
      <c r="BV98" s="203"/>
      <c r="BW98" s="204"/>
      <c r="BX98" s="204"/>
      <c r="BY98" s="207"/>
      <c r="BZ98" s="390">
        <f t="shared" si="17"/>
        <v>0</v>
      </c>
      <c r="CA98" s="616"/>
      <c r="CB98" s="190"/>
      <c r="CC98" s="190"/>
      <c r="CD98" s="190"/>
      <c r="CE98" s="190"/>
      <c r="CF98" s="190"/>
      <c r="CG98" s="190"/>
      <c r="CH98" s="190"/>
      <c r="CI98" s="190"/>
      <c r="CJ98" s="190"/>
      <c r="CK98" s="190"/>
      <c r="CL98" s="190"/>
      <c r="CM98" s="190"/>
      <c r="CN98" s="190"/>
      <c r="CO98" s="190"/>
      <c r="CP98" s="190"/>
      <c r="CQ98" s="190"/>
      <c r="CR98" s="190"/>
      <c r="CS98" s="190"/>
      <c r="CT98" s="190"/>
      <c r="CU98" s="190"/>
      <c r="CV98" s="190"/>
      <c r="CW98" s="190"/>
      <c r="CX98" s="190"/>
      <c r="CY98" s="190"/>
      <c r="CZ98" s="190"/>
      <c r="DA98" s="190"/>
      <c r="DB98" s="190"/>
      <c r="DC98" s="190"/>
      <c r="DD98" s="190"/>
      <c r="DE98" s="190"/>
      <c r="DF98" s="190"/>
      <c r="DG98" s="190"/>
      <c r="DH98" s="190"/>
      <c r="DI98" s="190"/>
      <c r="DJ98" s="190"/>
      <c r="DK98" s="190"/>
      <c r="DL98" s="190"/>
      <c r="DM98" s="190"/>
      <c r="DN98" s="190"/>
      <c r="DO98" s="190"/>
      <c r="DP98" s="190"/>
      <c r="DQ98" s="190"/>
      <c r="DR98" s="190"/>
      <c r="DS98" s="190"/>
      <c r="DT98" s="190"/>
    </row>
    <row r="99" spans="1:124" ht="82.5" customHeight="1" hidden="1">
      <c r="A99" s="653"/>
      <c r="D99" s="180">
        <v>3</v>
      </c>
      <c r="H99" s="639" t="s">
        <v>195</v>
      </c>
      <c r="I99" s="662" t="s">
        <v>227</v>
      </c>
      <c r="J99" s="709"/>
      <c r="K99" s="309" t="s">
        <v>556</v>
      </c>
      <c r="L99" s="137">
        <f>SUM(R99,W99,AB99,AG99,AL99,AQ99,AV99,BA99,BF99,BK99,BP99,BU99)</f>
        <v>240</v>
      </c>
      <c r="M99" s="269">
        <f>SUM(N99:Q99)</f>
        <v>114</v>
      </c>
      <c r="N99" s="137">
        <f>SUM(T99,Y99,AD99,AI99,AN99,AS99,AX99,BC99,BH99,BM99,BR99,BW99)</f>
        <v>16</v>
      </c>
      <c r="O99" s="407"/>
      <c r="P99" s="255">
        <f>SUM(U99,Z99,AE99,AJ99,AO99,AT99,AY99,BD99,BI99,BN99,BS99,BX99)</f>
        <v>98</v>
      </c>
      <c r="Q99" s="257"/>
      <c r="R99" s="137"/>
      <c r="S99" s="255"/>
      <c r="T99" s="573"/>
      <c r="U99" s="573"/>
      <c r="V99" s="255"/>
      <c r="W99" s="255"/>
      <c r="X99" s="255"/>
      <c r="Y99" s="256"/>
      <c r="Z99" s="256"/>
      <c r="AA99" s="269"/>
      <c r="AB99" s="137"/>
      <c r="AC99" s="255"/>
      <c r="AD99" s="256"/>
      <c r="AE99" s="256"/>
      <c r="AF99" s="255"/>
      <c r="AG99" s="255"/>
      <c r="AH99" s="255"/>
      <c r="AI99" s="256"/>
      <c r="AJ99" s="256"/>
      <c r="AK99" s="257"/>
      <c r="AL99" s="265">
        <v>120</v>
      </c>
      <c r="AM99" s="263">
        <f>SUM(AN99:AO99)</f>
        <v>58</v>
      </c>
      <c r="AN99" s="256">
        <v>8</v>
      </c>
      <c r="AO99" s="256">
        <v>50</v>
      </c>
      <c r="AP99" s="259">
        <v>3</v>
      </c>
      <c r="AQ99" s="259">
        <v>120</v>
      </c>
      <c r="AR99" s="255">
        <f>SUM(AS99:AT99)</f>
        <v>56</v>
      </c>
      <c r="AS99" s="256">
        <v>8</v>
      </c>
      <c r="AT99" s="256">
        <v>48</v>
      </c>
      <c r="AU99" s="267">
        <v>3</v>
      </c>
      <c r="AV99" s="43"/>
      <c r="AW99" s="58"/>
      <c r="AX99" s="117"/>
      <c r="AY99" s="117"/>
      <c r="AZ99" s="58"/>
      <c r="BA99" s="58"/>
      <c r="BB99" s="58"/>
      <c r="BC99" s="117"/>
      <c r="BD99" s="117"/>
      <c r="BE99" s="42"/>
      <c r="BF99" s="52"/>
      <c r="BG99" s="58"/>
      <c r="BH99" s="117"/>
      <c r="BI99" s="117"/>
      <c r="BJ99" s="58"/>
      <c r="BK99" s="58"/>
      <c r="BL99" s="58"/>
      <c r="BM99" s="117"/>
      <c r="BN99" s="117"/>
      <c r="BO99" s="40"/>
      <c r="BP99" s="43"/>
      <c r="BQ99" s="58"/>
      <c r="BR99" s="117"/>
      <c r="BS99" s="117"/>
      <c r="BT99" s="58"/>
      <c r="BU99" s="58"/>
      <c r="BV99" s="58"/>
      <c r="BW99" s="117"/>
      <c r="BX99" s="117"/>
      <c r="BY99" s="42"/>
      <c r="BZ99" s="390">
        <f t="shared" si="17"/>
        <v>6</v>
      </c>
      <c r="CA99" s="616" t="str">
        <f>'матрица компетенций'!B52</f>
        <v>СК-6</v>
      </c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</row>
    <row r="100" spans="1:124" ht="81.75" customHeight="1" hidden="1">
      <c r="A100" s="653"/>
      <c r="D100" s="180">
        <v>3</v>
      </c>
      <c r="H100" s="639" t="s">
        <v>196</v>
      </c>
      <c r="I100" s="662" t="s">
        <v>576</v>
      </c>
      <c r="J100" s="262">
        <v>6</v>
      </c>
      <c r="K100" s="708"/>
      <c r="L100" s="137">
        <f>SUM(R100,W100,AB100,AG100,AL100,AQ100,AV100,BA100,BF100,BK100,BP100,BU100)</f>
        <v>120</v>
      </c>
      <c r="M100" s="269">
        <f>SUM(N100:Q100)</f>
        <v>68</v>
      </c>
      <c r="N100" s="137">
        <f>SUM(T100,Y100,AD100,AI100,AN100,AS100,AX100,BC100,BH100,BM100,BR100,BW100)</f>
        <v>8</v>
      </c>
      <c r="O100" s="255"/>
      <c r="P100" s="255">
        <f>SUM(U100,Z100,AE100,AJ100,AO100,AT100,AY100,BD100,BI100,BN100,BS100,BX100)</f>
        <v>60</v>
      </c>
      <c r="Q100" s="257"/>
      <c r="R100" s="137"/>
      <c r="S100" s="255"/>
      <c r="T100" s="573"/>
      <c r="U100" s="573"/>
      <c r="V100" s="255"/>
      <c r="W100" s="255"/>
      <c r="X100" s="255"/>
      <c r="Y100" s="256"/>
      <c r="Z100" s="256"/>
      <c r="AA100" s="257"/>
      <c r="AB100" s="137"/>
      <c r="AC100" s="255"/>
      <c r="AD100" s="256"/>
      <c r="AE100" s="256"/>
      <c r="AF100" s="255"/>
      <c r="AG100" s="255"/>
      <c r="AH100" s="255"/>
      <c r="AI100" s="256"/>
      <c r="AJ100" s="256"/>
      <c r="AK100" s="257"/>
      <c r="AL100" s="265"/>
      <c r="AM100" s="263"/>
      <c r="AN100" s="256"/>
      <c r="AO100" s="256"/>
      <c r="AP100" s="259"/>
      <c r="AQ100" s="263">
        <v>120</v>
      </c>
      <c r="AR100" s="263">
        <f>SUM(AS100:AT100)</f>
        <v>68</v>
      </c>
      <c r="AS100" s="300">
        <v>8</v>
      </c>
      <c r="AT100" s="300">
        <v>60</v>
      </c>
      <c r="AU100" s="266">
        <v>3</v>
      </c>
      <c r="AV100" s="43"/>
      <c r="AW100" s="58"/>
      <c r="AX100" s="117"/>
      <c r="AY100" s="117"/>
      <c r="AZ100" s="58"/>
      <c r="BA100" s="58"/>
      <c r="BB100" s="58"/>
      <c r="BC100" s="117"/>
      <c r="BD100" s="117"/>
      <c r="BE100" s="42"/>
      <c r="BF100" s="52"/>
      <c r="BG100" s="58"/>
      <c r="BH100" s="117"/>
      <c r="BI100" s="117"/>
      <c r="BJ100" s="58"/>
      <c r="BK100" s="58"/>
      <c r="BL100" s="58"/>
      <c r="BM100" s="117"/>
      <c r="BN100" s="117"/>
      <c r="BO100" s="40"/>
      <c r="BP100" s="43"/>
      <c r="BQ100" s="58"/>
      <c r="BR100" s="117"/>
      <c r="BS100" s="117"/>
      <c r="BT100" s="58"/>
      <c r="BU100" s="58"/>
      <c r="BV100" s="58"/>
      <c r="BW100" s="117"/>
      <c r="BX100" s="117"/>
      <c r="BY100" s="42"/>
      <c r="BZ100" s="390">
        <f t="shared" si="17"/>
        <v>3</v>
      </c>
      <c r="CA100" s="616" t="str">
        <f>'матрица компетенций'!B53</f>
        <v>СК-7</v>
      </c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</row>
    <row r="101" spans="1:124" s="191" customFormat="1" ht="75" customHeight="1" hidden="1">
      <c r="A101" s="653"/>
      <c r="B101" s="183"/>
      <c r="C101" s="183"/>
      <c r="D101" s="183"/>
      <c r="E101" s="183">
        <v>4</v>
      </c>
      <c r="F101" s="183"/>
      <c r="G101" s="183"/>
      <c r="H101" s="637" t="s">
        <v>143</v>
      </c>
      <c r="I101" s="670" t="s">
        <v>236</v>
      </c>
      <c r="J101" s="258"/>
      <c r="K101" s="208"/>
      <c r="L101" s="258"/>
      <c r="M101" s="267"/>
      <c r="N101" s="258"/>
      <c r="O101" s="259"/>
      <c r="P101" s="259"/>
      <c r="Q101" s="178"/>
      <c r="R101" s="258"/>
      <c r="S101" s="259"/>
      <c r="T101" s="573"/>
      <c r="U101" s="573"/>
      <c r="V101" s="259"/>
      <c r="W101" s="259"/>
      <c r="X101" s="259"/>
      <c r="Y101" s="260"/>
      <c r="Z101" s="260"/>
      <c r="AA101" s="208"/>
      <c r="AB101" s="258"/>
      <c r="AC101" s="259"/>
      <c r="AD101" s="260"/>
      <c r="AE101" s="260"/>
      <c r="AF101" s="259"/>
      <c r="AG101" s="261"/>
      <c r="AH101" s="259"/>
      <c r="AI101" s="260"/>
      <c r="AJ101" s="260"/>
      <c r="AK101" s="208"/>
      <c r="AL101" s="261"/>
      <c r="AM101" s="259"/>
      <c r="AN101" s="260"/>
      <c r="AO101" s="260"/>
      <c r="AP101" s="259"/>
      <c r="AQ101" s="259"/>
      <c r="AR101" s="259"/>
      <c r="AS101" s="260"/>
      <c r="AT101" s="260"/>
      <c r="AU101" s="267"/>
      <c r="AV101" s="258"/>
      <c r="AW101" s="259"/>
      <c r="AX101" s="260"/>
      <c r="AY101" s="260"/>
      <c r="AZ101" s="259"/>
      <c r="BA101" s="259"/>
      <c r="BB101" s="259"/>
      <c r="BC101" s="260"/>
      <c r="BD101" s="260"/>
      <c r="BE101" s="208"/>
      <c r="BF101" s="202"/>
      <c r="BG101" s="203"/>
      <c r="BH101" s="204"/>
      <c r="BI101" s="204"/>
      <c r="BJ101" s="203"/>
      <c r="BK101" s="203"/>
      <c r="BL101" s="203"/>
      <c r="BM101" s="204"/>
      <c r="BN101" s="204"/>
      <c r="BO101" s="205"/>
      <c r="BP101" s="206"/>
      <c r="BQ101" s="203"/>
      <c r="BR101" s="204"/>
      <c r="BS101" s="204"/>
      <c r="BT101" s="203"/>
      <c r="BU101" s="203"/>
      <c r="BV101" s="203"/>
      <c r="BW101" s="204"/>
      <c r="BX101" s="204"/>
      <c r="BY101" s="207"/>
      <c r="BZ101" s="453">
        <f>SUM(V101,AA101,AF101,AK101,AP101,AU101,AZ101,BE101,BJ101,BO101,BT101,BY101)</f>
        <v>0</v>
      </c>
      <c r="CA101" s="618" t="s">
        <v>688</v>
      </c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</row>
    <row r="102" spans="1:124" s="12" customFormat="1" ht="53.25" customHeight="1" hidden="1">
      <c r="A102" s="653"/>
      <c r="B102" s="182"/>
      <c r="C102" s="182"/>
      <c r="D102" s="182"/>
      <c r="E102" s="180">
        <v>4</v>
      </c>
      <c r="F102" s="180"/>
      <c r="G102" s="182"/>
      <c r="H102" s="638" t="s">
        <v>197</v>
      </c>
      <c r="I102" s="662" t="s">
        <v>237</v>
      </c>
      <c r="J102" s="258">
        <v>8</v>
      </c>
      <c r="K102" s="208">
        <v>7</v>
      </c>
      <c r="L102" s="262">
        <f>SUM(R102,W102,AB102,AG102,AL102,AQ102,AV102,BA102,BF102,BK102,BP102,BU102)</f>
        <v>228</v>
      </c>
      <c r="M102" s="266">
        <f>SUM(N102:Q102)</f>
        <v>138</v>
      </c>
      <c r="N102" s="262">
        <f>SUM(T102,Y102,AD102,AI102,AN102,AS102,AX102,BC102,BH102,BM102,BR102,BW102)</f>
        <v>12</v>
      </c>
      <c r="O102" s="263"/>
      <c r="P102" s="263">
        <f>SUM(U102,Z102,AE102,AJ102,AO102,AT102,AY102,BD102,BI102,BN102,BS102,BX102)</f>
        <v>126</v>
      </c>
      <c r="Q102" s="98"/>
      <c r="R102" s="262"/>
      <c r="S102" s="263"/>
      <c r="T102" s="573"/>
      <c r="U102" s="573"/>
      <c r="V102" s="263"/>
      <c r="W102" s="263"/>
      <c r="X102" s="263"/>
      <c r="Y102" s="256"/>
      <c r="Z102" s="256"/>
      <c r="AA102" s="264"/>
      <c r="AB102" s="262"/>
      <c r="AC102" s="263"/>
      <c r="AD102" s="256"/>
      <c r="AE102" s="256"/>
      <c r="AF102" s="263"/>
      <c r="AG102" s="263"/>
      <c r="AH102" s="263"/>
      <c r="AI102" s="256"/>
      <c r="AJ102" s="256"/>
      <c r="AK102" s="264"/>
      <c r="AL102" s="265"/>
      <c r="AM102" s="263"/>
      <c r="AN102" s="256"/>
      <c r="AO102" s="256"/>
      <c r="AP102" s="263"/>
      <c r="AQ102" s="263"/>
      <c r="AR102" s="263"/>
      <c r="AS102" s="256"/>
      <c r="AT102" s="256"/>
      <c r="AU102" s="266"/>
      <c r="AV102" s="137">
        <v>120</v>
      </c>
      <c r="AW102" s="255">
        <f>SUM(AX102:AY102)</f>
        <v>74</v>
      </c>
      <c r="AX102" s="256">
        <v>8</v>
      </c>
      <c r="AY102" s="256">
        <v>66</v>
      </c>
      <c r="AZ102" s="263">
        <v>3</v>
      </c>
      <c r="BA102" s="263">
        <v>108</v>
      </c>
      <c r="BB102" s="255">
        <f>SUM(BC102:BD102)</f>
        <v>64</v>
      </c>
      <c r="BC102" s="256">
        <v>4</v>
      </c>
      <c r="BD102" s="256">
        <v>60</v>
      </c>
      <c r="BE102" s="208">
        <v>3</v>
      </c>
      <c r="BF102" s="96"/>
      <c r="BG102" s="96"/>
      <c r="BH102" s="101"/>
      <c r="BI102" s="101"/>
      <c r="BJ102" s="96"/>
      <c r="BK102" s="96"/>
      <c r="BL102" s="96"/>
      <c r="BM102" s="101"/>
      <c r="BN102" s="101"/>
      <c r="BO102" s="98"/>
      <c r="BP102" s="95"/>
      <c r="BQ102" s="96"/>
      <c r="BR102" s="101"/>
      <c r="BS102" s="101"/>
      <c r="BT102" s="96"/>
      <c r="BU102" s="96"/>
      <c r="BV102" s="96"/>
      <c r="BW102" s="101"/>
      <c r="BX102" s="101"/>
      <c r="BY102" s="98"/>
      <c r="BZ102" s="425">
        <f>SUM(V102,AA102,AF102,AK102,AP102,AU102,AZ102,BE102,BJ102,BO102,BT102,BY102)</f>
        <v>6</v>
      </c>
      <c r="CA102" s="616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</row>
    <row r="103" spans="1:124" s="12" customFormat="1" ht="79.5" customHeight="1" hidden="1">
      <c r="A103" s="653"/>
      <c r="B103" s="182"/>
      <c r="C103" s="182"/>
      <c r="D103" s="182"/>
      <c r="E103" s="182">
        <v>4</v>
      </c>
      <c r="F103" s="182"/>
      <c r="G103" s="182"/>
      <c r="H103" s="638" t="s">
        <v>622</v>
      </c>
      <c r="I103" s="662" t="s">
        <v>80</v>
      </c>
      <c r="J103" s="258"/>
      <c r="K103" s="325">
        <v>7</v>
      </c>
      <c r="L103" s="262">
        <f>SUM(R103,W103,AB103,AG103,AL103,AQ103,AV103,BA103,BF103,BK103,BP103,BU103)</f>
        <v>120</v>
      </c>
      <c r="M103" s="266">
        <f>SUM(N103:Q103)</f>
        <v>68</v>
      </c>
      <c r="N103" s="262">
        <f>SUM(T103,Y103,AD103,AI103,AN103,AS103,AX103,BC103,BH103,BM103,BR103,BW103)</f>
        <v>8</v>
      </c>
      <c r="O103" s="263"/>
      <c r="P103" s="263">
        <f>SUM(U103,Z103,AE103,AJ103,AO103,AT103,AY103,BD103,BI103,BN103,BS103,BX103)</f>
        <v>60</v>
      </c>
      <c r="Q103" s="98"/>
      <c r="R103" s="262"/>
      <c r="S103" s="263"/>
      <c r="T103" s="573"/>
      <c r="U103" s="573"/>
      <c r="V103" s="263"/>
      <c r="W103" s="263"/>
      <c r="X103" s="263"/>
      <c r="Y103" s="256"/>
      <c r="Z103" s="256"/>
      <c r="AA103" s="264"/>
      <c r="AB103" s="262"/>
      <c r="AC103" s="263"/>
      <c r="AD103" s="256"/>
      <c r="AE103" s="256"/>
      <c r="AF103" s="263"/>
      <c r="AG103" s="263"/>
      <c r="AH103" s="263"/>
      <c r="AI103" s="256"/>
      <c r="AJ103" s="256"/>
      <c r="AK103" s="264"/>
      <c r="AL103" s="265"/>
      <c r="AM103" s="263"/>
      <c r="AN103" s="256"/>
      <c r="AO103" s="256"/>
      <c r="AP103" s="263"/>
      <c r="AQ103" s="263"/>
      <c r="AR103" s="263"/>
      <c r="AS103" s="256"/>
      <c r="AT103" s="256"/>
      <c r="AU103" s="266"/>
      <c r="AV103" s="137">
        <v>120</v>
      </c>
      <c r="AW103" s="255">
        <f>SUM(AX103:AY103)</f>
        <v>68</v>
      </c>
      <c r="AX103" s="256">
        <v>8</v>
      </c>
      <c r="AY103" s="256">
        <v>60</v>
      </c>
      <c r="AZ103" s="263">
        <v>3</v>
      </c>
      <c r="BA103" s="263"/>
      <c r="BB103" s="255"/>
      <c r="BC103" s="256"/>
      <c r="BD103" s="256"/>
      <c r="BE103" s="208"/>
      <c r="BF103" s="97"/>
      <c r="BG103" s="96"/>
      <c r="BH103" s="101"/>
      <c r="BI103" s="101"/>
      <c r="BJ103" s="96"/>
      <c r="BK103" s="96"/>
      <c r="BL103" s="96"/>
      <c r="BM103" s="101"/>
      <c r="BN103" s="101"/>
      <c r="BO103" s="98"/>
      <c r="BP103" s="95"/>
      <c r="BQ103" s="96"/>
      <c r="BR103" s="101"/>
      <c r="BS103" s="101"/>
      <c r="BT103" s="96"/>
      <c r="BU103" s="96"/>
      <c r="BV103" s="96"/>
      <c r="BW103" s="101"/>
      <c r="BX103" s="101"/>
      <c r="BY103" s="98"/>
      <c r="BZ103" s="425">
        <f>SUM(V103,AA103,AF103,AK103,AP103,AU103,AZ103,BE103,BJ103,BO103,BT103,BY103)</f>
        <v>3</v>
      </c>
      <c r="CA103" s="616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</row>
    <row r="104" spans="1:124" s="191" customFormat="1" ht="158.25" customHeight="1" hidden="1">
      <c r="A104" s="656"/>
      <c r="B104" s="183"/>
      <c r="C104" s="183"/>
      <c r="D104" s="183"/>
      <c r="E104" s="183">
        <v>4</v>
      </c>
      <c r="F104" s="183"/>
      <c r="G104" s="183"/>
      <c r="H104" s="637" t="s">
        <v>281</v>
      </c>
      <c r="I104" s="670" t="s">
        <v>421</v>
      </c>
      <c r="J104" s="317"/>
      <c r="K104" s="323"/>
      <c r="L104" s="137">
        <f>SUM(R104,W104,AB104,AG104,AL104,AQ104,AV104,BA104,BF104,BK104,BP104,BU104)</f>
        <v>0</v>
      </c>
      <c r="M104" s="314">
        <f>SUM(N104:Q104)</f>
        <v>0</v>
      </c>
      <c r="N104" s="225">
        <f>SUM(T104,Y104,AD104,AI104,AN104,AS104,AX104,BC104,BH104,BM104,BR104,BW104)</f>
        <v>0</v>
      </c>
      <c r="O104" s="305">
        <f>SUM(U104,Z104,AE104,AJ104,AO104,AT104,AY104,BD104,BI104,BN104,BS104,BX104)-P104</f>
        <v>0</v>
      </c>
      <c r="P104" s="327">
        <f>SUM(U104,Z104,AE104,AJ104,AO104,AT104,AY104,BD104,BI104,BN104,BS104,BX104)</f>
        <v>0</v>
      </c>
      <c r="Q104" s="306"/>
      <c r="R104" s="80"/>
      <c r="S104" s="81"/>
      <c r="T104" s="583"/>
      <c r="U104" s="583"/>
      <c r="V104" s="81"/>
      <c r="W104" s="81"/>
      <c r="X104" s="81"/>
      <c r="Y104" s="139"/>
      <c r="Z104" s="139"/>
      <c r="AA104" s="221"/>
      <c r="AB104" s="80"/>
      <c r="AC104" s="81"/>
      <c r="AD104" s="139"/>
      <c r="AE104" s="139"/>
      <c r="AF104" s="83"/>
      <c r="AG104" s="81"/>
      <c r="AH104" s="81"/>
      <c r="AI104" s="139"/>
      <c r="AJ104" s="139"/>
      <c r="AK104" s="221"/>
      <c r="AL104" s="317"/>
      <c r="AM104" s="319"/>
      <c r="AN104" s="318"/>
      <c r="AO104" s="318"/>
      <c r="AP104" s="319"/>
      <c r="AQ104" s="337"/>
      <c r="AR104" s="319"/>
      <c r="AS104" s="318"/>
      <c r="AT104" s="318"/>
      <c r="AU104" s="338"/>
      <c r="AV104" s="317"/>
      <c r="AW104" s="319"/>
      <c r="AX104" s="318"/>
      <c r="AY104" s="318"/>
      <c r="AZ104" s="319"/>
      <c r="BA104" s="319"/>
      <c r="BB104" s="319"/>
      <c r="BC104" s="318"/>
      <c r="BD104" s="318"/>
      <c r="BE104" s="323"/>
      <c r="BF104" s="339"/>
      <c r="BG104" s="319"/>
      <c r="BH104" s="318"/>
      <c r="BI104" s="318"/>
      <c r="BJ104" s="274"/>
      <c r="BK104" s="274"/>
      <c r="BL104" s="319"/>
      <c r="BM104" s="318"/>
      <c r="BN104" s="318"/>
      <c r="BO104" s="281"/>
      <c r="BP104" s="111"/>
      <c r="BQ104" s="81"/>
      <c r="BR104" s="139"/>
      <c r="BS104" s="139"/>
      <c r="BT104" s="82"/>
      <c r="BU104" s="82"/>
      <c r="BV104" s="70"/>
      <c r="BW104" s="139"/>
      <c r="BX104" s="139"/>
      <c r="BY104" s="112"/>
      <c r="BZ104" s="170">
        <f t="shared" si="17"/>
        <v>0</v>
      </c>
      <c r="CA104" s="616" t="str">
        <f>'матрица компетенций'!B54</f>
        <v>СК-8</v>
      </c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</row>
    <row r="105" spans="1:124" s="12" customFormat="1" ht="134.25" customHeight="1" hidden="1">
      <c r="A105" s="656"/>
      <c r="B105" s="182"/>
      <c r="C105" s="182"/>
      <c r="D105" s="182"/>
      <c r="E105" s="182">
        <v>4</v>
      </c>
      <c r="F105" s="182"/>
      <c r="G105" s="182"/>
      <c r="H105" s="638" t="s">
        <v>282</v>
      </c>
      <c r="I105" s="674" t="s">
        <v>249</v>
      </c>
      <c r="J105" s="597"/>
      <c r="K105" s="342" t="s">
        <v>547</v>
      </c>
      <c r="L105" s="137">
        <f>SUM(R105,W105,AB105,AG105,AL105,AQ105,AV105,BA105,BF105,BK105,BP105,BU105)</f>
        <v>120</v>
      </c>
      <c r="M105" s="314">
        <f>SUM(N105:Q105)</f>
        <v>68</v>
      </c>
      <c r="N105" s="225">
        <f>SUM(T105,Y105,AD105,AI105,AN105,AS105,AX105,BC105,BH105,BM105,BR105,BW105)</f>
        <v>8</v>
      </c>
      <c r="O105" s="305">
        <f>SUM(U105,Z105,AE105,AJ105,AO105,AT105,AY105,BD105,BI105,BN105,BS105,BX105)-P105</f>
        <v>0</v>
      </c>
      <c r="P105" s="327">
        <f>SUM(U105,Z105,AE105,AJ105,AO105,AT105,AY105,BD105,BI105,BN105,BS105,BX105)</f>
        <v>60</v>
      </c>
      <c r="Q105" s="306"/>
      <c r="R105" s="80"/>
      <c r="S105" s="81"/>
      <c r="T105" s="583"/>
      <c r="U105" s="583"/>
      <c r="V105" s="81"/>
      <c r="W105" s="81"/>
      <c r="X105" s="81"/>
      <c r="Y105" s="139"/>
      <c r="Z105" s="139"/>
      <c r="AA105" s="221"/>
      <c r="AB105" s="80"/>
      <c r="AC105" s="81"/>
      <c r="AD105" s="139"/>
      <c r="AE105" s="139"/>
      <c r="AF105" s="83"/>
      <c r="AG105" s="81"/>
      <c r="AH105" s="81"/>
      <c r="AI105" s="139"/>
      <c r="AJ105" s="139"/>
      <c r="AK105" s="221"/>
      <c r="AL105" s="317"/>
      <c r="AM105" s="319"/>
      <c r="AN105" s="318"/>
      <c r="AO105" s="318"/>
      <c r="AP105" s="319"/>
      <c r="AQ105" s="337"/>
      <c r="AR105" s="319"/>
      <c r="AS105" s="318"/>
      <c r="AT105" s="318"/>
      <c r="AU105" s="338"/>
      <c r="AV105" s="273">
        <v>120</v>
      </c>
      <c r="AW105" s="255">
        <f>SUM(AX105:AY105)</f>
        <v>68</v>
      </c>
      <c r="AX105" s="318">
        <v>8</v>
      </c>
      <c r="AY105" s="318">
        <v>60</v>
      </c>
      <c r="AZ105" s="274">
        <v>3</v>
      </c>
      <c r="BA105" s="319"/>
      <c r="BB105" s="319"/>
      <c r="BC105" s="318"/>
      <c r="BD105" s="318"/>
      <c r="BE105" s="323"/>
      <c r="BF105" s="339"/>
      <c r="BG105" s="319"/>
      <c r="BH105" s="318"/>
      <c r="BI105" s="318"/>
      <c r="BJ105" s="274"/>
      <c r="BK105" s="274"/>
      <c r="BL105" s="319"/>
      <c r="BM105" s="318"/>
      <c r="BN105" s="318"/>
      <c r="BO105" s="281"/>
      <c r="BP105" s="111"/>
      <c r="BQ105" s="81"/>
      <c r="BR105" s="139"/>
      <c r="BS105" s="139"/>
      <c r="BT105" s="82"/>
      <c r="BU105" s="82"/>
      <c r="BV105" s="70"/>
      <c r="BW105" s="139"/>
      <c r="BX105" s="139"/>
      <c r="BY105" s="112"/>
      <c r="BZ105" s="425">
        <f t="shared" si="17"/>
        <v>3</v>
      </c>
      <c r="CA105" s="616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</row>
    <row r="106" spans="1:124" s="12" customFormat="1" ht="81.75" customHeight="1" hidden="1">
      <c r="A106" s="656"/>
      <c r="B106" s="182"/>
      <c r="C106" s="182"/>
      <c r="D106" s="182"/>
      <c r="E106" s="182">
        <v>4</v>
      </c>
      <c r="F106" s="182"/>
      <c r="G106" s="182"/>
      <c r="H106" s="638" t="s">
        <v>283</v>
      </c>
      <c r="I106" s="674" t="s">
        <v>250</v>
      </c>
      <c r="J106" s="597">
        <v>8</v>
      </c>
      <c r="K106" s="342"/>
      <c r="L106" s="137">
        <f>SUM(R106,W106,AB106,AG106,AL106,AQ106,AV106,BA106,BF106,BK106,BP106,BU106)</f>
        <v>108</v>
      </c>
      <c r="M106" s="314">
        <f>SUM(N106:Q106)</f>
        <v>58</v>
      </c>
      <c r="N106" s="225">
        <f>SUM(T106,Y106,AD106,AI106,AN106,AS106,AX106,BC106,BH106,BM106,BR106,BW106)</f>
        <v>4</v>
      </c>
      <c r="O106" s="305">
        <f>SUM(U106,Z106,AE106,AJ106,AO106,AT106,AY106,BD106,BI106,BN106,BS106,BX106)-P106</f>
        <v>0</v>
      </c>
      <c r="P106" s="327">
        <f>SUM(U106,Z106,AE106,AJ106,AO106,AT106,AY106,BD106,BI106,BN106,BS106,BX106)</f>
        <v>54</v>
      </c>
      <c r="Q106" s="306"/>
      <c r="R106" s="80"/>
      <c r="S106" s="81"/>
      <c r="T106" s="583"/>
      <c r="U106" s="583"/>
      <c r="V106" s="81"/>
      <c r="W106" s="81"/>
      <c r="X106" s="81"/>
      <c r="Y106" s="139"/>
      <c r="Z106" s="139"/>
      <c r="AA106" s="221"/>
      <c r="AB106" s="80"/>
      <c r="AC106" s="81"/>
      <c r="AD106" s="139"/>
      <c r="AE106" s="139"/>
      <c r="AF106" s="83"/>
      <c r="AG106" s="81"/>
      <c r="AH106" s="81"/>
      <c r="AI106" s="139"/>
      <c r="AJ106" s="139"/>
      <c r="AK106" s="221"/>
      <c r="AL106" s="317"/>
      <c r="AM106" s="319"/>
      <c r="AN106" s="318"/>
      <c r="AO106" s="318"/>
      <c r="AP106" s="319"/>
      <c r="AQ106" s="337"/>
      <c r="AR106" s="319"/>
      <c r="AS106" s="318"/>
      <c r="AT106" s="318"/>
      <c r="AU106" s="338"/>
      <c r="AV106" s="317"/>
      <c r="AW106" s="319"/>
      <c r="AX106" s="318"/>
      <c r="AY106" s="318"/>
      <c r="AZ106" s="319"/>
      <c r="BA106" s="274">
        <v>108</v>
      </c>
      <c r="BB106" s="255">
        <f>SUM(BC106:BD106)</f>
        <v>58</v>
      </c>
      <c r="BC106" s="318">
        <v>4</v>
      </c>
      <c r="BD106" s="318">
        <v>54</v>
      </c>
      <c r="BE106" s="340">
        <v>3</v>
      </c>
      <c r="BF106" s="339"/>
      <c r="BG106" s="319"/>
      <c r="BH106" s="318"/>
      <c r="BI106" s="318"/>
      <c r="BJ106" s="274"/>
      <c r="BK106" s="274"/>
      <c r="BL106" s="319"/>
      <c r="BM106" s="318"/>
      <c r="BN106" s="318"/>
      <c r="BO106" s="281"/>
      <c r="BP106" s="111"/>
      <c r="BQ106" s="81"/>
      <c r="BR106" s="139"/>
      <c r="BS106" s="139"/>
      <c r="BT106" s="82"/>
      <c r="BU106" s="82"/>
      <c r="BV106" s="70"/>
      <c r="BW106" s="139"/>
      <c r="BX106" s="139"/>
      <c r="BY106" s="112"/>
      <c r="BZ106" s="425">
        <f t="shared" si="17"/>
        <v>3</v>
      </c>
      <c r="CA106" s="616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</row>
    <row r="107" spans="1:124" ht="106.5" customHeight="1" hidden="1">
      <c r="A107" s="656"/>
      <c r="E107" s="180">
        <v>4</v>
      </c>
      <c r="H107" s="632" t="s">
        <v>297</v>
      </c>
      <c r="I107" s="670" t="s">
        <v>423</v>
      </c>
      <c r="J107" s="317"/>
      <c r="K107" s="323"/>
      <c r="L107" s="137">
        <f aca="true" t="shared" si="18" ref="L107:L125">SUM(R107,W107,AB107,AG107,AL107,AQ107,AV107,BA107,BF107,BK107,BP107,BU107)</f>
        <v>0</v>
      </c>
      <c r="M107" s="314">
        <f aca="true" t="shared" si="19" ref="M107:M123">SUM(N107:Q107)</f>
        <v>0</v>
      </c>
      <c r="N107" s="225">
        <f aca="true" t="shared" si="20" ref="N107:N123">SUM(T107,Y107,AD107,AI107,AN107,AS107,AX107,BC107,BH107,BM107,BR107,BW107)</f>
        <v>0</v>
      </c>
      <c r="O107" s="305">
        <f aca="true" t="shared" si="21" ref="O107:O123">SUM(U107,Z107,AE107,AJ107,AO107,AT107,AY107,BD107,BI107,BN107,BS107,BX107)-P107</f>
        <v>0</v>
      </c>
      <c r="P107" s="327">
        <f aca="true" t="shared" si="22" ref="P107:P123">SUM(U107,Z107,AE107,AJ107,AO107,AT107,AY107,BD107,BI107,BN107,BS107,BX107)</f>
        <v>0</v>
      </c>
      <c r="Q107" s="306"/>
      <c r="R107" s="80"/>
      <c r="S107" s="81"/>
      <c r="T107" s="583"/>
      <c r="U107" s="583"/>
      <c r="V107" s="81"/>
      <c r="W107" s="81"/>
      <c r="X107" s="81"/>
      <c r="Y107" s="139"/>
      <c r="Z107" s="139"/>
      <c r="AA107" s="221"/>
      <c r="AB107" s="80"/>
      <c r="AC107" s="81"/>
      <c r="AD107" s="139"/>
      <c r="AE107" s="139"/>
      <c r="AF107" s="83"/>
      <c r="AG107" s="81"/>
      <c r="AH107" s="81"/>
      <c r="AI107" s="139"/>
      <c r="AJ107" s="139"/>
      <c r="AK107" s="221"/>
      <c r="AL107" s="137"/>
      <c r="AM107" s="255"/>
      <c r="AN107" s="256"/>
      <c r="AO107" s="256"/>
      <c r="AP107" s="255"/>
      <c r="AQ107" s="268"/>
      <c r="AR107" s="255"/>
      <c r="AS107" s="256"/>
      <c r="AT107" s="256"/>
      <c r="AU107" s="269"/>
      <c r="AV107" s="317"/>
      <c r="AW107" s="319"/>
      <c r="AX107" s="318"/>
      <c r="AY107" s="318"/>
      <c r="AZ107" s="319"/>
      <c r="BA107" s="319"/>
      <c r="BB107" s="319"/>
      <c r="BC107" s="318"/>
      <c r="BD107" s="318"/>
      <c r="BE107" s="323"/>
      <c r="BF107" s="339"/>
      <c r="BG107" s="319"/>
      <c r="BH107" s="318"/>
      <c r="BI107" s="318"/>
      <c r="BJ107" s="274"/>
      <c r="BK107" s="274"/>
      <c r="BL107" s="319"/>
      <c r="BM107" s="318"/>
      <c r="BN107" s="318"/>
      <c r="BO107" s="281"/>
      <c r="BP107" s="111"/>
      <c r="BQ107" s="81"/>
      <c r="BR107" s="139"/>
      <c r="BS107" s="139"/>
      <c r="BT107" s="82"/>
      <c r="BU107" s="82"/>
      <c r="BV107" s="70"/>
      <c r="BW107" s="139"/>
      <c r="BX107" s="139"/>
      <c r="BY107" s="112"/>
      <c r="BZ107" s="425">
        <f aca="true" t="shared" si="23" ref="BZ107:BZ123">SUM(V107,AA107,AF107,AK107,AP107,AU107,AZ107,BE107,BJ107,BO107,BT107,BY107)</f>
        <v>0</v>
      </c>
      <c r="CA107" s="616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</row>
    <row r="108" spans="1:124" ht="55.5" customHeight="1" hidden="1">
      <c r="A108" s="656"/>
      <c r="E108" s="180">
        <v>4</v>
      </c>
      <c r="H108" s="639" t="s">
        <v>298</v>
      </c>
      <c r="I108" s="674" t="s">
        <v>244</v>
      </c>
      <c r="J108" s="317"/>
      <c r="K108" s="323">
        <v>7</v>
      </c>
      <c r="L108" s="137">
        <f t="shared" si="18"/>
        <v>120</v>
      </c>
      <c r="M108" s="314">
        <f t="shared" si="19"/>
        <v>74</v>
      </c>
      <c r="N108" s="225">
        <f t="shared" si="20"/>
        <v>8</v>
      </c>
      <c r="O108" s="305">
        <f t="shared" si="21"/>
        <v>0</v>
      </c>
      <c r="P108" s="327">
        <f t="shared" si="22"/>
        <v>66</v>
      </c>
      <c r="Q108" s="306"/>
      <c r="R108" s="80"/>
      <c r="S108" s="81"/>
      <c r="T108" s="583"/>
      <c r="U108" s="583"/>
      <c r="V108" s="81"/>
      <c r="W108" s="81"/>
      <c r="X108" s="81"/>
      <c r="Y108" s="139"/>
      <c r="Z108" s="139"/>
      <c r="AA108" s="221"/>
      <c r="AB108" s="80"/>
      <c r="AC108" s="81"/>
      <c r="AD108" s="139"/>
      <c r="AE108" s="139"/>
      <c r="AF108" s="83"/>
      <c r="AG108" s="81"/>
      <c r="AH108" s="81"/>
      <c r="AI108" s="139"/>
      <c r="AJ108" s="139"/>
      <c r="AK108" s="221"/>
      <c r="AL108" s="137"/>
      <c r="AM108" s="255"/>
      <c r="AN108" s="256"/>
      <c r="AO108" s="256"/>
      <c r="AP108" s="255"/>
      <c r="AQ108" s="268"/>
      <c r="AR108" s="255"/>
      <c r="AS108" s="256"/>
      <c r="AT108" s="256"/>
      <c r="AU108" s="269"/>
      <c r="AV108" s="317">
        <v>120</v>
      </c>
      <c r="AW108" s="255">
        <f>SUM(AX108:AY108)</f>
        <v>74</v>
      </c>
      <c r="AX108" s="318">
        <v>8</v>
      </c>
      <c r="AY108" s="318">
        <v>66</v>
      </c>
      <c r="AZ108" s="319">
        <v>3</v>
      </c>
      <c r="BA108" s="319"/>
      <c r="BB108" s="319"/>
      <c r="BC108" s="318"/>
      <c r="BD108" s="318"/>
      <c r="BE108" s="323"/>
      <c r="BF108" s="339"/>
      <c r="BG108" s="319"/>
      <c r="BH108" s="318"/>
      <c r="BI108" s="318"/>
      <c r="BJ108" s="274"/>
      <c r="BK108" s="274"/>
      <c r="BL108" s="319"/>
      <c r="BM108" s="318"/>
      <c r="BN108" s="318"/>
      <c r="BO108" s="281"/>
      <c r="BP108" s="111"/>
      <c r="BQ108" s="81"/>
      <c r="BR108" s="139"/>
      <c r="BS108" s="139"/>
      <c r="BT108" s="82"/>
      <c r="BU108" s="82"/>
      <c r="BV108" s="70"/>
      <c r="BW108" s="139"/>
      <c r="BX108" s="139"/>
      <c r="BY108" s="112"/>
      <c r="BZ108" s="425">
        <f t="shared" si="23"/>
        <v>3</v>
      </c>
      <c r="CA108" s="616" t="str">
        <f>'матрица компетенций'!B55</f>
        <v>СК-9</v>
      </c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</row>
    <row r="109" spans="1:124" ht="54.75" customHeight="1" hidden="1">
      <c r="A109" s="656"/>
      <c r="E109" s="180">
        <v>4</v>
      </c>
      <c r="H109" s="639" t="s">
        <v>299</v>
      </c>
      <c r="I109" s="674" t="s">
        <v>245</v>
      </c>
      <c r="J109" s="317">
        <v>8</v>
      </c>
      <c r="K109" s="323"/>
      <c r="L109" s="137">
        <f t="shared" si="18"/>
        <v>120</v>
      </c>
      <c r="M109" s="314">
        <f t="shared" si="19"/>
        <v>70</v>
      </c>
      <c r="N109" s="225">
        <f t="shared" si="20"/>
        <v>4</v>
      </c>
      <c r="O109" s="305">
        <f t="shared" si="21"/>
        <v>0</v>
      </c>
      <c r="P109" s="327">
        <f t="shared" si="22"/>
        <v>66</v>
      </c>
      <c r="Q109" s="306"/>
      <c r="R109" s="80"/>
      <c r="S109" s="81"/>
      <c r="T109" s="583"/>
      <c r="U109" s="583"/>
      <c r="V109" s="81"/>
      <c r="W109" s="81"/>
      <c r="X109" s="81"/>
      <c r="Y109" s="139"/>
      <c r="Z109" s="139"/>
      <c r="AA109" s="221"/>
      <c r="AB109" s="80"/>
      <c r="AC109" s="81"/>
      <c r="AD109" s="139"/>
      <c r="AE109" s="139"/>
      <c r="AF109" s="83"/>
      <c r="AG109" s="81"/>
      <c r="AH109" s="81"/>
      <c r="AI109" s="139"/>
      <c r="AJ109" s="139"/>
      <c r="AK109" s="221"/>
      <c r="AL109" s="317"/>
      <c r="AM109" s="319"/>
      <c r="AN109" s="318"/>
      <c r="AO109" s="318"/>
      <c r="AP109" s="319"/>
      <c r="AQ109" s="337"/>
      <c r="AR109" s="319"/>
      <c r="AS109" s="318"/>
      <c r="AT109" s="318"/>
      <c r="AU109" s="338"/>
      <c r="AV109" s="317"/>
      <c r="AW109" s="255"/>
      <c r="AX109" s="318"/>
      <c r="AY109" s="318"/>
      <c r="AZ109" s="319"/>
      <c r="BA109" s="319">
        <v>120</v>
      </c>
      <c r="BB109" s="319">
        <f>SUM(BC109:BD109)</f>
        <v>70</v>
      </c>
      <c r="BC109" s="318">
        <v>4</v>
      </c>
      <c r="BD109" s="318">
        <v>66</v>
      </c>
      <c r="BE109" s="323">
        <v>3</v>
      </c>
      <c r="BF109" s="339"/>
      <c r="BG109" s="319"/>
      <c r="BH109" s="318"/>
      <c r="BI109" s="318"/>
      <c r="BJ109" s="274"/>
      <c r="BK109" s="274"/>
      <c r="BL109" s="319"/>
      <c r="BM109" s="318"/>
      <c r="BN109" s="318"/>
      <c r="BO109" s="281"/>
      <c r="BP109" s="111"/>
      <c r="BQ109" s="81"/>
      <c r="BR109" s="139"/>
      <c r="BS109" s="139"/>
      <c r="BT109" s="82"/>
      <c r="BU109" s="82"/>
      <c r="BV109" s="70"/>
      <c r="BW109" s="139"/>
      <c r="BX109" s="139"/>
      <c r="BY109" s="112"/>
      <c r="BZ109" s="425">
        <f t="shared" si="23"/>
        <v>3</v>
      </c>
      <c r="CA109" s="616" t="str">
        <f>'матрица компетенций'!B56</f>
        <v>СК-10</v>
      </c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</row>
    <row r="110" spans="1:124" ht="59.25" customHeight="1" hidden="1">
      <c r="A110" s="656"/>
      <c r="H110" s="632" t="s">
        <v>284</v>
      </c>
      <c r="I110" s="669" t="s">
        <v>424</v>
      </c>
      <c r="J110" s="317"/>
      <c r="K110" s="323"/>
      <c r="L110" s="137"/>
      <c r="M110" s="314"/>
      <c r="N110" s="225"/>
      <c r="O110" s="305"/>
      <c r="P110" s="327"/>
      <c r="Q110" s="306"/>
      <c r="R110" s="80"/>
      <c r="S110" s="81"/>
      <c r="T110" s="583"/>
      <c r="U110" s="583"/>
      <c r="V110" s="81"/>
      <c r="W110" s="81"/>
      <c r="X110" s="81"/>
      <c r="Y110" s="139"/>
      <c r="Z110" s="139"/>
      <c r="AA110" s="221"/>
      <c r="AB110" s="80"/>
      <c r="AC110" s="81"/>
      <c r="AD110" s="139"/>
      <c r="AE110" s="139"/>
      <c r="AF110" s="83"/>
      <c r="AG110" s="81"/>
      <c r="AH110" s="81"/>
      <c r="AI110" s="139"/>
      <c r="AJ110" s="139"/>
      <c r="AK110" s="221"/>
      <c r="AL110" s="317"/>
      <c r="AM110" s="319"/>
      <c r="AN110" s="318"/>
      <c r="AO110" s="318"/>
      <c r="AP110" s="319"/>
      <c r="AQ110" s="337"/>
      <c r="AR110" s="319"/>
      <c r="AS110" s="318"/>
      <c r="AT110" s="318"/>
      <c r="AU110" s="338"/>
      <c r="AV110" s="317"/>
      <c r="AW110" s="274"/>
      <c r="AX110" s="318"/>
      <c r="AY110" s="318"/>
      <c r="AZ110" s="319"/>
      <c r="BA110" s="319"/>
      <c r="BB110" s="319"/>
      <c r="BC110" s="318"/>
      <c r="BD110" s="318"/>
      <c r="BE110" s="323"/>
      <c r="BF110" s="339"/>
      <c r="BG110" s="319"/>
      <c r="BH110" s="318"/>
      <c r="BI110" s="318"/>
      <c r="BJ110" s="274"/>
      <c r="BK110" s="274"/>
      <c r="BL110" s="319"/>
      <c r="BM110" s="318"/>
      <c r="BN110" s="318"/>
      <c r="BO110" s="281"/>
      <c r="BP110" s="111"/>
      <c r="BQ110" s="81"/>
      <c r="BR110" s="139"/>
      <c r="BS110" s="139"/>
      <c r="BT110" s="82"/>
      <c r="BU110" s="82"/>
      <c r="BV110" s="70"/>
      <c r="BW110" s="139"/>
      <c r="BX110" s="139"/>
      <c r="BY110" s="112"/>
      <c r="BZ110" s="425"/>
      <c r="CA110" s="616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</row>
    <row r="111" spans="1:124" s="7" customFormat="1" ht="57" customHeight="1" hidden="1">
      <c r="A111" s="657"/>
      <c r="B111" s="181"/>
      <c r="C111" s="181"/>
      <c r="D111" s="181"/>
      <c r="E111" s="181">
        <v>4</v>
      </c>
      <c r="F111" s="181">
        <v>5</v>
      </c>
      <c r="G111" s="181"/>
      <c r="H111" s="639" t="s">
        <v>285</v>
      </c>
      <c r="I111" s="664" t="s">
        <v>549</v>
      </c>
      <c r="J111" s="317">
        <v>8</v>
      </c>
      <c r="K111" s="713"/>
      <c r="L111" s="137">
        <f t="shared" si="18"/>
        <v>216</v>
      </c>
      <c r="M111" s="314">
        <f t="shared" si="19"/>
        <v>132</v>
      </c>
      <c r="N111" s="225">
        <f t="shared" si="20"/>
        <v>12</v>
      </c>
      <c r="O111" s="689"/>
      <c r="P111" s="327">
        <f t="shared" si="22"/>
        <v>120</v>
      </c>
      <c r="Q111" s="690"/>
      <c r="R111" s="691"/>
      <c r="S111" s="692"/>
      <c r="T111" s="693"/>
      <c r="U111" s="693"/>
      <c r="V111" s="692"/>
      <c r="W111" s="692"/>
      <c r="X111" s="692"/>
      <c r="Y111" s="694"/>
      <c r="Z111" s="694"/>
      <c r="AA111" s="695"/>
      <c r="AB111" s="691"/>
      <c r="AC111" s="692"/>
      <c r="AD111" s="694"/>
      <c r="AE111" s="694"/>
      <c r="AF111" s="696"/>
      <c r="AG111" s="692"/>
      <c r="AH111" s="692"/>
      <c r="AI111" s="694"/>
      <c r="AJ111" s="694"/>
      <c r="AK111" s="695"/>
      <c r="AL111" s="688"/>
      <c r="AM111" s="697"/>
      <c r="AN111" s="698"/>
      <c r="AO111" s="698"/>
      <c r="AP111" s="697"/>
      <c r="AQ111" s="700"/>
      <c r="AR111" s="697"/>
      <c r="AS111" s="698"/>
      <c r="AT111" s="698"/>
      <c r="AU111" s="699"/>
      <c r="AV111" s="317">
        <v>108</v>
      </c>
      <c r="AW111" s="255">
        <f>SUM(AX111:AY111)</f>
        <v>68</v>
      </c>
      <c r="AX111" s="318">
        <v>8</v>
      </c>
      <c r="AY111" s="318">
        <v>60</v>
      </c>
      <c r="AZ111" s="319"/>
      <c r="BA111" s="319">
        <v>108</v>
      </c>
      <c r="BB111" s="255">
        <f>SUM(BC111:BD111)</f>
        <v>64</v>
      </c>
      <c r="BC111" s="318">
        <v>4</v>
      </c>
      <c r="BD111" s="318">
        <v>60</v>
      </c>
      <c r="BE111" s="323">
        <v>6</v>
      </c>
      <c r="BF111" s="712"/>
      <c r="BG111" s="701"/>
      <c r="BH111" s="702"/>
      <c r="BI111" s="702"/>
      <c r="BJ111" s="710"/>
      <c r="BK111" s="710"/>
      <c r="BL111" s="701"/>
      <c r="BM111" s="702"/>
      <c r="BN111" s="702"/>
      <c r="BO111" s="711"/>
      <c r="BP111" s="703"/>
      <c r="BQ111" s="692"/>
      <c r="BR111" s="694"/>
      <c r="BS111" s="694"/>
      <c r="BT111" s="704"/>
      <c r="BU111" s="704"/>
      <c r="BV111" s="705"/>
      <c r="BW111" s="694"/>
      <c r="BX111" s="694"/>
      <c r="BY111" s="706"/>
      <c r="BZ111" s="425">
        <f t="shared" si="23"/>
        <v>6</v>
      </c>
      <c r="CA111" s="616" t="str">
        <f>'матрица компетенций'!B57</f>
        <v>СК-11</v>
      </c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</row>
    <row r="112" spans="1:124" ht="57.75" customHeight="1" hidden="1">
      <c r="A112" s="656"/>
      <c r="F112" s="180">
        <v>5</v>
      </c>
      <c r="H112" s="639" t="s">
        <v>286</v>
      </c>
      <c r="I112" s="674" t="s">
        <v>550</v>
      </c>
      <c r="J112" s="317"/>
      <c r="K112" s="323">
        <v>9</v>
      </c>
      <c r="L112" s="137">
        <f t="shared" si="18"/>
        <v>120</v>
      </c>
      <c r="M112" s="314">
        <f t="shared" si="19"/>
        <v>58</v>
      </c>
      <c r="N112" s="225">
        <f t="shared" si="20"/>
        <v>4</v>
      </c>
      <c r="O112" s="305">
        <f t="shared" si="21"/>
        <v>0</v>
      </c>
      <c r="P112" s="327">
        <f t="shared" si="22"/>
        <v>54</v>
      </c>
      <c r="Q112" s="306"/>
      <c r="R112" s="80"/>
      <c r="S112" s="81"/>
      <c r="T112" s="583"/>
      <c r="U112" s="583"/>
      <c r="V112" s="81"/>
      <c r="W112" s="81"/>
      <c r="X112" s="81"/>
      <c r="Y112" s="139"/>
      <c r="Z112" s="139"/>
      <c r="AA112" s="221"/>
      <c r="AB112" s="80"/>
      <c r="AC112" s="81"/>
      <c r="AD112" s="139"/>
      <c r="AE112" s="139"/>
      <c r="AF112" s="83"/>
      <c r="AG112" s="81"/>
      <c r="AH112" s="81"/>
      <c r="AI112" s="139"/>
      <c r="AJ112" s="139"/>
      <c r="AK112" s="221"/>
      <c r="AL112" s="317"/>
      <c r="AM112" s="319"/>
      <c r="AN112" s="318"/>
      <c r="AO112" s="318"/>
      <c r="AP112" s="319"/>
      <c r="AQ112" s="337"/>
      <c r="AR112" s="319"/>
      <c r="AS112" s="318"/>
      <c r="AT112" s="318"/>
      <c r="AU112" s="338"/>
      <c r="AV112" s="317"/>
      <c r="AW112" s="319"/>
      <c r="AX112" s="318"/>
      <c r="AY112" s="318"/>
      <c r="AZ112" s="319"/>
      <c r="BA112" s="319"/>
      <c r="BB112" s="319"/>
      <c r="BC112" s="318"/>
      <c r="BD112" s="318"/>
      <c r="BE112" s="323"/>
      <c r="BF112" s="337">
        <v>120</v>
      </c>
      <c r="BG112" s="255">
        <f>SUM(BH112:BI112)</f>
        <v>58</v>
      </c>
      <c r="BH112" s="318">
        <v>4</v>
      </c>
      <c r="BI112" s="318">
        <v>54</v>
      </c>
      <c r="BJ112" s="319">
        <v>3</v>
      </c>
      <c r="BK112" s="274"/>
      <c r="BL112" s="319"/>
      <c r="BM112" s="318"/>
      <c r="BN112" s="318"/>
      <c r="BO112" s="281"/>
      <c r="BP112" s="111"/>
      <c r="BQ112" s="81"/>
      <c r="BR112" s="139"/>
      <c r="BS112" s="139"/>
      <c r="BT112" s="82"/>
      <c r="BU112" s="82"/>
      <c r="BV112" s="70"/>
      <c r="BW112" s="139"/>
      <c r="BX112" s="139"/>
      <c r="BY112" s="112"/>
      <c r="BZ112" s="425">
        <f t="shared" si="23"/>
        <v>3</v>
      </c>
      <c r="CA112" s="616" t="str">
        <f>'матрица компетенций'!B58</f>
        <v>СК-12</v>
      </c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</row>
    <row r="113" spans="1:124" ht="81.75" customHeight="1" hidden="1">
      <c r="A113" s="656"/>
      <c r="E113" s="180">
        <v>4</v>
      </c>
      <c r="F113" s="180">
        <v>5</v>
      </c>
      <c r="H113" s="632" t="s">
        <v>206</v>
      </c>
      <c r="I113" s="669" t="s">
        <v>425</v>
      </c>
      <c r="J113" s="317"/>
      <c r="K113" s="342"/>
      <c r="L113" s="137">
        <f t="shared" si="18"/>
        <v>0</v>
      </c>
      <c r="M113" s="314">
        <f t="shared" si="19"/>
        <v>0</v>
      </c>
      <c r="N113" s="225">
        <f t="shared" si="20"/>
        <v>0</v>
      </c>
      <c r="O113" s="305">
        <f t="shared" si="21"/>
        <v>0</v>
      </c>
      <c r="P113" s="327">
        <f t="shared" si="22"/>
        <v>0</v>
      </c>
      <c r="Q113" s="306"/>
      <c r="R113" s="80"/>
      <c r="S113" s="81"/>
      <c r="T113" s="583"/>
      <c r="U113" s="583"/>
      <c r="V113" s="81"/>
      <c r="W113" s="81"/>
      <c r="X113" s="81"/>
      <c r="Y113" s="139"/>
      <c r="Z113" s="139"/>
      <c r="AA113" s="221"/>
      <c r="AB113" s="80"/>
      <c r="AC113" s="81"/>
      <c r="AD113" s="139"/>
      <c r="AE113" s="139"/>
      <c r="AF113" s="83"/>
      <c r="AG113" s="81"/>
      <c r="AH113" s="81"/>
      <c r="AI113" s="139"/>
      <c r="AJ113" s="139"/>
      <c r="AK113" s="221"/>
      <c r="AL113" s="317"/>
      <c r="AM113" s="319"/>
      <c r="AN113" s="318"/>
      <c r="AO113" s="318"/>
      <c r="AP113" s="319"/>
      <c r="AQ113" s="337"/>
      <c r="AR113" s="319"/>
      <c r="AS113" s="318"/>
      <c r="AT113" s="318"/>
      <c r="AU113" s="338"/>
      <c r="AV113" s="317"/>
      <c r="AW113" s="319"/>
      <c r="AX113" s="318"/>
      <c r="AY113" s="318"/>
      <c r="AZ113" s="319"/>
      <c r="BA113" s="319"/>
      <c r="BB113" s="319"/>
      <c r="BC113" s="318"/>
      <c r="BD113" s="318"/>
      <c r="BE113" s="323"/>
      <c r="BF113" s="339"/>
      <c r="BG113" s="319"/>
      <c r="BH113" s="318"/>
      <c r="BI113" s="318"/>
      <c r="BJ113" s="274"/>
      <c r="BK113" s="274"/>
      <c r="BL113" s="319"/>
      <c r="BM113" s="318"/>
      <c r="BN113" s="318"/>
      <c r="BO113" s="281"/>
      <c r="BP113" s="111"/>
      <c r="BQ113" s="81"/>
      <c r="BR113" s="139"/>
      <c r="BS113" s="139"/>
      <c r="BT113" s="82"/>
      <c r="BU113" s="82"/>
      <c r="BV113" s="70"/>
      <c r="BW113" s="139"/>
      <c r="BX113" s="139"/>
      <c r="BY113" s="112"/>
      <c r="BZ113" s="425">
        <f t="shared" si="23"/>
        <v>0</v>
      </c>
      <c r="CA113" s="616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</row>
    <row r="114" spans="1:124" ht="79.5" customHeight="1" hidden="1">
      <c r="A114" s="656"/>
      <c r="E114" s="180">
        <v>4</v>
      </c>
      <c r="H114" s="639" t="s">
        <v>207</v>
      </c>
      <c r="I114" s="672" t="s">
        <v>246</v>
      </c>
      <c r="J114" s="317"/>
      <c r="K114" s="323">
        <v>7</v>
      </c>
      <c r="L114" s="137">
        <f t="shared" si="18"/>
        <v>120</v>
      </c>
      <c r="M114" s="314">
        <f t="shared" si="19"/>
        <v>62</v>
      </c>
      <c r="N114" s="225">
        <f t="shared" si="20"/>
        <v>8</v>
      </c>
      <c r="O114" s="305">
        <f t="shared" si="21"/>
        <v>0</v>
      </c>
      <c r="P114" s="327">
        <f t="shared" si="22"/>
        <v>54</v>
      </c>
      <c r="Q114" s="306"/>
      <c r="R114" s="80"/>
      <c r="S114" s="81"/>
      <c r="T114" s="583"/>
      <c r="U114" s="583"/>
      <c r="V114" s="81"/>
      <c r="W114" s="81"/>
      <c r="X114" s="81"/>
      <c r="Y114" s="139"/>
      <c r="Z114" s="139"/>
      <c r="AA114" s="221"/>
      <c r="AB114" s="80"/>
      <c r="AC114" s="81"/>
      <c r="AD114" s="139"/>
      <c r="AE114" s="139"/>
      <c r="AF114" s="83"/>
      <c r="AG114" s="81"/>
      <c r="AH114" s="81"/>
      <c r="AI114" s="139"/>
      <c r="AJ114" s="139"/>
      <c r="AK114" s="221"/>
      <c r="AL114" s="317"/>
      <c r="AM114" s="319"/>
      <c r="AN114" s="318"/>
      <c r="AO114" s="318"/>
      <c r="AP114" s="319"/>
      <c r="AQ114" s="274"/>
      <c r="AR114" s="255"/>
      <c r="AS114" s="318"/>
      <c r="AT114" s="318"/>
      <c r="AU114" s="281"/>
      <c r="AV114" s="343">
        <v>120</v>
      </c>
      <c r="AW114" s="255">
        <f>SUM(AX114:AY114)</f>
        <v>62</v>
      </c>
      <c r="AX114" s="318">
        <v>8</v>
      </c>
      <c r="AY114" s="318">
        <v>54</v>
      </c>
      <c r="AZ114" s="274">
        <v>3</v>
      </c>
      <c r="BA114" s="319"/>
      <c r="BB114" s="319"/>
      <c r="BC114" s="318"/>
      <c r="BD114" s="318"/>
      <c r="BE114" s="323"/>
      <c r="BF114" s="339"/>
      <c r="BG114" s="319"/>
      <c r="BH114" s="318"/>
      <c r="BI114" s="318"/>
      <c r="BJ114" s="274"/>
      <c r="BK114" s="274"/>
      <c r="BL114" s="319"/>
      <c r="BM114" s="318"/>
      <c r="BN114" s="318"/>
      <c r="BO114" s="281"/>
      <c r="BP114" s="111"/>
      <c r="BQ114" s="81"/>
      <c r="BR114" s="139"/>
      <c r="BS114" s="139"/>
      <c r="BT114" s="82"/>
      <c r="BU114" s="82"/>
      <c r="BV114" s="70"/>
      <c r="BW114" s="139"/>
      <c r="BX114" s="139"/>
      <c r="BY114" s="112"/>
      <c r="BZ114" s="425">
        <f t="shared" si="23"/>
        <v>3</v>
      </c>
      <c r="CA114" s="616" t="str">
        <f>'матрица компетенций'!B59</f>
        <v>СК-13</v>
      </c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</row>
    <row r="115" spans="1:124" ht="80.25" customHeight="1" hidden="1">
      <c r="A115" s="656"/>
      <c r="E115" s="180">
        <v>4</v>
      </c>
      <c r="H115" s="639" t="s">
        <v>208</v>
      </c>
      <c r="I115" s="672" t="s">
        <v>551</v>
      </c>
      <c r="J115" s="317">
        <v>9</v>
      </c>
      <c r="K115" s="323">
        <v>8</v>
      </c>
      <c r="L115" s="137">
        <f>SUM(R115,W115,AB115,AG115,AL115,AQ115,AV115,BA115,BF115,BK115,BP115,BU115)</f>
        <v>228</v>
      </c>
      <c r="M115" s="314">
        <f>SUM(N115:Q115)</f>
        <v>116</v>
      </c>
      <c r="N115" s="225">
        <f>SUM(T115,Y115,AD115,AI115,AN115,AS115,AX115,BC115,BH115,BM115,BR115,BW115)</f>
        <v>8</v>
      </c>
      <c r="O115" s="305">
        <f>SUM(U115,Z115,AE115,AJ115,AO115,AT115,AY115,BD115,BI115,BN115,BS115,BX115)-P115</f>
        <v>0</v>
      </c>
      <c r="P115" s="327">
        <f>SUM(U115,Z115,AE115,AJ115,AO115,AT115,AY115,BD115,BI115,BN115,BS115,BX115)</f>
        <v>108</v>
      </c>
      <c r="Q115" s="690"/>
      <c r="R115" s="691"/>
      <c r="S115" s="692"/>
      <c r="T115" s="693"/>
      <c r="U115" s="693"/>
      <c r="V115" s="692"/>
      <c r="W115" s="692"/>
      <c r="X115" s="692"/>
      <c r="Y115" s="694"/>
      <c r="Z115" s="694"/>
      <c r="AA115" s="695"/>
      <c r="AB115" s="691"/>
      <c r="AC115" s="692"/>
      <c r="AD115" s="694"/>
      <c r="AE115" s="694"/>
      <c r="AF115" s="696"/>
      <c r="AG115" s="692"/>
      <c r="AH115" s="692"/>
      <c r="AI115" s="694"/>
      <c r="AJ115" s="694"/>
      <c r="AK115" s="695"/>
      <c r="AL115" s="687"/>
      <c r="AM115" s="701"/>
      <c r="AN115" s="702"/>
      <c r="AO115" s="702"/>
      <c r="AP115" s="701"/>
      <c r="AQ115" s="710"/>
      <c r="AR115" s="697"/>
      <c r="AS115" s="702"/>
      <c r="AT115" s="702"/>
      <c r="AU115" s="711"/>
      <c r="AV115" s="687"/>
      <c r="AW115" s="701"/>
      <c r="AX115" s="702"/>
      <c r="AY115" s="702"/>
      <c r="AZ115" s="701"/>
      <c r="BA115" s="274">
        <v>108</v>
      </c>
      <c r="BB115" s="255">
        <f>SUM(BC115:BD115)</f>
        <v>58</v>
      </c>
      <c r="BC115" s="318">
        <v>4</v>
      </c>
      <c r="BD115" s="318">
        <v>54</v>
      </c>
      <c r="BE115" s="422">
        <v>3</v>
      </c>
      <c r="BF115" s="339">
        <v>120</v>
      </c>
      <c r="BG115" s="255">
        <f>SUM(BH115:BI115)</f>
        <v>58</v>
      </c>
      <c r="BH115" s="318">
        <v>4</v>
      </c>
      <c r="BI115" s="318">
        <v>54</v>
      </c>
      <c r="BJ115" s="274">
        <v>3</v>
      </c>
      <c r="BK115" s="710"/>
      <c r="BL115" s="701"/>
      <c r="BM115" s="702"/>
      <c r="BN115" s="702"/>
      <c r="BO115" s="711"/>
      <c r="BP115" s="703"/>
      <c r="BQ115" s="692"/>
      <c r="BR115" s="694"/>
      <c r="BS115" s="694"/>
      <c r="BT115" s="704"/>
      <c r="BU115" s="704"/>
      <c r="BV115" s="705"/>
      <c r="BW115" s="694"/>
      <c r="BX115" s="694"/>
      <c r="BY115" s="706"/>
      <c r="BZ115" s="425">
        <v>6</v>
      </c>
      <c r="CA115" s="616" t="str">
        <f>'матрица компетенций'!B60</f>
        <v>СК-14</v>
      </c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</row>
    <row r="116" spans="1:124" ht="56.25" customHeight="1" hidden="1">
      <c r="A116" s="656"/>
      <c r="E116" s="180">
        <v>4</v>
      </c>
      <c r="F116" s="180">
        <v>5</v>
      </c>
      <c r="H116" s="632" t="s">
        <v>210</v>
      </c>
      <c r="I116" s="669" t="s">
        <v>426</v>
      </c>
      <c r="J116" s="317"/>
      <c r="K116" s="323"/>
      <c r="L116" s="137">
        <f t="shared" si="18"/>
        <v>0</v>
      </c>
      <c r="M116" s="314">
        <f t="shared" si="19"/>
        <v>0</v>
      </c>
      <c r="N116" s="225">
        <f t="shared" si="20"/>
        <v>0</v>
      </c>
      <c r="O116" s="305">
        <f t="shared" si="21"/>
        <v>0</v>
      </c>
      <c r="P116" s="327">
        <f t="shared" si="22"/>
        <v>0</v>
      </c>
      <c r="Q116" s="306"/>
      <c r="R116" s="80"/>
      <c r="S116" s="81"/>
      <c r="T116" s="583"/>
      <c r="U116" s="583"/>
      <c r="V116" s="81"/>
      <c r="W116" s="81"/>
      <c r="X116" s="81"/>
      <c r="Y116" s="139"/>
      <c r="Z116" s="139"/>
      <c r="AA116" s="221"/>
      <c r="AB116" s="80"/>
      <c r="AC116" s="81"/>
      <c r="AD116" s="139"/>
      <c r="AE116" s="139"/>
      <c r="AF116" s="83"/>
      <c r="AG116" s="81"/>
      <c r="AH116" s="81"/>
      <c r="AI116" s="139"/>
      <c r="AJ116" s="139"/>
      <c r="AK116" s="221"/>
      <c r="AL116" s="317"/>
      <c r="AM116" s="319"/>
      <c r="AN116" s="318"/>
      <c r="AO116" s="318"/>
      <c r="AP116" s="319"/>
      <c r="AQ116" s="337"/>
      <c r="AR116" s="319"/>
      <c r="AS116" s="318"/>
      <c r="AT116" s="318"/>
      <c r="AU116" s="338"/>
      <c r="AV116" s="317"/>
      <c r="AW116" s="319"/>
      <c r="AX116" s="318"/>
      <c r="AY116" s="318"/>
      <c r="AZ116" s="319"/>
      <c r="BA116" s="319"/>
      <c r="BB116" s="319"/>
      <c r="BC116" s="318"/>
      <c r="BD116" s="318"/>
      <c r="BE116" s="323"/>
      <c r="BF116" s="339"/>
      <c r="BG116" s="319"/>
      <c r="BH116" s="318"/>
      <c r="BI116" s="318"/>
      <c r="BJ116" s="274"/>
      <c r="BK116" s="274"/>
      <c r="BL116" s="319"/>
      <c r="BM116" s="318"/>
      <c r="BN116" s="318"/>
      <c r="BO116" s="281"/>
      <c r="BP116" s="111"/>
      <c r="BQ116" s="81"/>
      <c r="BR116" s="139"/>
      <c r="BS116" s="139"/>
      <c r="BT116" s="82"/>
      <c r="BU116" s="82"/>
      <c r="BV116" s="70"/>
      <c r="BW116" s="139"/>
      <c r="BX116" s="139"/>
      <c r="BY116" s="112"/>
      <c r="BZ116" s="425">
        <f t="shared" si="23"/>
        <v>0</v>
      </c>
      <c r="CA116" s="616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</row>
    <row r="117" spans="1:124" ht="54.75" customHeight="1" hidden="1">
      <c r="A117" s="656"/>
      <c r="E117" s="180">
        <v>4</v>
      </c>
      <c r="H117" s="639" t="s">
        <v>211</v>
      </c>
      <c r="I117" s="672" t="s">
        <v>247</v>
      </c>
      <c r="J117" s="317"/>
      <c r="K117" s="323">
        <v>8</v>
      </c>
      <c r="L117" s="137">
        <f>SUM(R117,W117,AB117,AG117,AL117,AQ117,AV117,BA117,BF117,BK117,BP117,BU117)</f>
        <v>108</v>
      </c>
      <c r="M117" s="314">
        <f t="shared" si="19"/>
        <v>58</v>
      </c>
      <c r="N117" s="225">
        <f>SUM(T117,Y117,AD117,AI117,AN117,AS117,AX117,BC117,BH117,BM117,BR117,BW117)</f>
        <v>4</v>
      </c>
      <c r="O117" s="305">
        <f>SUM(U117,Z117,AE117,AJ117,AO117,AT117,AY117,BD117,BI117,BN117,BS117,BX117)-P117</f>
        <v>0</v>
      </c>
      <c r="P117" s="327">
        <f>SUM(U117,Z117,AE117,AJ117,AO117,AT117,AY117,BD117,BI117,BN117,BS117,BX117)</f>
        <v>54</v>
      </c>
      <c r="Q117" s="306"/>
      <c r="R117" s="80"/>
      <c r="S117" s="81"/>
      <c r="T117" s="583"/>
      <c r="U117" s="583"/>
      <c r="V117" s="81"/>
      <c r="W117" s="81"/>
      <c r="X117" s="81"/>
      <c r="Y117" s="139"/>
      <c r="Z117" s="139"/>
      <c r="AA117" s="221"/>
      <c r="AB117" s="80"/>
      <c r="AC117" s="81"/>
      <c r="AD117" s="139"/>
      <c r="AE117" s="139"/>
      <c r="AF117" s="83"/>
      <c r="AG117" s="81"/>
      <c r="AH117" s="81"/>
      <c r="AI117" s="139"/>
      <c r="AJ117" s="139"/>
      <c r="AK117" s="221"/>
      <c r="AL117" s="317"/>
      <c r="AM117" s="319"/>
      <c r="AN117" s="318"/>
      <c r="AO117" s="318"/>
      <c r="AP117" s="319"/>
      <c r="AQ117" s="337"/>
      <c r="AR117" s="319"/>
      <c r="AS117" s="318"/>
      <c r="AT117" s="318"/>
      <c r="AU117" s="338"/>
      <c r="AV117" s="317"/>
      <c r="AW117" s="319"/>
      <c r="AX117" s="318"/>
      <c r="AY117" s="318"/>
      <c r="AZ117" s="319"/>
      <c r="BA117" s="339">
        <v>108</v>
      </c>
      <c r="BB117" s="255">
        <f>SUM(BC117:BD117)</f>
        <v>58</v>
      </c>
      <c r="BC117" s="318">
        <v>4</v>
      </c>
      <c r="BD117" s="318">
        <v>54</v>
      </c>
      <c r="BE117" s="323">
        <v>3</v>
      </c>
      <c r="BF117" s="339"/>
      <c r="BG117" s="255"/>
      <c r="BH117" s="318"/>
      <c r="BI117" s="318"/>
      <c r="BJ117" s="281"/>
      <c r="BK117" s="274"/>
      <c r="BL117" s="255"/>
      <c r="BM117" s="318"/>
      <c r="BN117" s="318"/>
      <c r="BO117" s="281"/>
      <c r="BP117" s="111"/>
      <c r="BQ117" s="81"/>
      <c r="BR117" s="139"/>
      <c r="BS117" s="139"/>
      <c r="BT117" s="82"/>
      <c r="BU117" s="82"/>
      <c r="BV117" s="70"/>
      <c r="BW117" s="139"/>
      <c r="BX117" s="139"/>
      <c r="BY117" s="112"/>
      <c r="BZ117" s="425">
        <f t="shared" si="23"/>
        <v>3</v>
      </c>
      <c r="CA117" s="616" t="str">
        <f>'матрица компетенций'!B61</f>
        <v>СК-15</v>
      </c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</row>
    <row r="118" spans="1:124" ht="49.5" customHeight="1" hidden="1">
      <c r="A118" s="656"/>
      <c r="E118" s="180">
        <v>4</v>
      </c>
      <c r="F118" s="180">
        <v>5</v>
      </c>
      <c r="H118" s="639" t="s">
        <v>212</v>
      </c>
      <c r="I118" s="672" t="s">
        <v>248</v>
      </c>
      <c r="J118" s="317">
        <v>9</v>
      </c>
      <c r="K118" s="323">
        <v>8</v>
      </c>
      <c r="L118" s="137">
        <f t="shared" si="18"/>
        <v>228</v>
      </c>
      <c r="M118" s="314">
        <f t="shared" si="19"/>
        <v>122</v>
      </c>
      <c r="N118" s="225">
        <f t="shared" si="20"/>
        <v>8</v>
      </c>
      <c r="O118" s="305">
        <f t="shared" si="21"/>
        <v>0</v>
      </c>
      <c r="P118" s="327">
        <f t="shared" si="22"/>
        <v>114</v>
      </c>
      <c r="Q118" s="306"/>
      <c r="R118" s="80"/>
      <c r="S118" s="81"/>
      <c r="T118" s="583"/>
      <c r="U118" s="583"/>
      <c r="V118" s="81"/>
      <c r="W118" s="81"/>
      <c r="X118" s="81"/>
      <c r="Y118" s="139"/>
      <c r="Z118" s="139"/>
      <c r="AA118" s="221"/>
      <c r="AB118" s="80"/>
      <c r="AC118" s="81"/>
      <c r="AD118" s="139"/>
      <c r="AE118" s="139"/>
      <c r="AF118" s="83"/>
      <c r="AG118" s="81"/>
      <c r="AH118" s="81"/>
      <c r="AI118" s="139"/>
      <c r="AJ118" s="139"/>
      <c r="AK118" s="221"/>
      <c r="AL118" s="317"/>
      <c r="AM118" s="319"/>
      <c r="AN118" s="318"/>
      <c r="AO118" s="318"/>
      <c r="AP118" s="319"/>
      <c r="AQ118" s="337"/>
      <c r="AR118" s="319"/>
      <c r="AS118" s="318"/>
      <c r="AT118" s="318"/>
      <c r="AU118" s="338"/>
      <c r="AV118" s="317"/>
      <c r="AW118" s="319"/>
      <c r="AX118" s="318"/>
      <c r="AY118" s="318"/>
      <c r="AZ118" s="319"/>
      <c r="BA118" s="339">
        <v>108</v>
      </c>
      <c r="BB118" s="255">
        <f>SUM(BC118:BD118)</f>
        <v>62</v>
      </c>
      <c r="BC118" s="318">
        <v>8</v>
      </c>
      <c r="BD118" s="318">
        <v>54</v>
      </c>
      <c r="BE118" s="744">
        <v>3</v>
      </c>
      <c r="BF118" s="339">
        <v>120</v>
      </c>
      <c r="BG118" s="255">
        <f>SUM(BH118:BI118)</f>
        <v>60</v>
      </c>
      <c r="BH118" s="318"/>
      <c r="BI118" s="318">
        <v>60</v>
      </c>
      <c r="BJ118" s="281">
        <v>3</v>
      </c>
      <c r="BK118" s="274"/>
      <c r="BL118" s="319"/>
      <c r="BM118" s="318"/>
      <c r="BN118" s="318"/>
      <c r="BO118" s="281"/>
      <c r="BP118" s="111"/>
      <c r="BQ118" s="81"/>
      <c r="BR118" s="139"/>
      <c r="BS118" s="139"/>
      <c r="BT118" s="82"/>
      <c r="BU118" s="82"/>
      <c r="BV118" s="70"/>
      <c r="BW118" s="139"/>
      <c r="BX118" s="139"/>
      <c r="BY118" s="112"/>
      <c r="BZ118" s="425">
        <f t="shared" si="23"/>
        <v>6</v>
      </c>
      <c r="CA118" s="616" t="str">
        <f>'матрица компетенций'!B62</f>
        <v>СК-16</v>
      </c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</row>
    <row r="119" spans="1:124" ht="137.25" customHeight="1" hidden="1">
      <c r="A119" s="656"/>
      <c r="F119" s="180">
        <v>5</v>
      </c>
      <c r="H119" s="632" t="s">
        <v>213</v>
      </c>
      <c r="I119" s="669" t="s">
        <v>529</v>
      </c>
      <c r="J119" s="258">
        <v>9</v>
      </c>
      <c r="K119" s="325"/>
      <c r="L119" s="137">
        <f>SUM(R119,W119,AB119,AG119,AL119,AQ119,AV119,BA119,BF119,BK119,BP119,BU119)</f>
        <v>0</v>
      </c>
      <c r="M119" s="314">
        <f t="shared" si="19"/>
        <v>0</v>
      </c>
      <c r="N119" s="225">
        <f t="shared" si="20"/>
        <v>0</v>
      </c>
      <c r="O119" s="305">
        <f t="shared" si="21"/>
        <v>0</v>
      </c>
      <c r="P119" s="327">
        <f t="shared" si="22"/>
        <v>0</v>
      </c>
      <c r="Q119" s="306"/>
      <c r="R119" s="258"/>
      <c r="S119" s="259"/>
      <c r="T119" s="573"/>
      <c r="U119" s="573"/>
      <c r="V119" s="259"/>
      <c r="W119" s="259"/>
      <c r="X119" s="259"/>
      <c r="Y119" s="260"/>
      <c r="Z119" s="260"/>
      <c r="AA119" s="208"/>
      <c r="AB119" s="258"/>
      <c r="AC119" s="259"/>
      <c r="AD119" s="260"/>
      <c r="AE119" s="260"/>
      <c r="AF119" s="259"/>
      <c r="AG119" s="261"/>
      <c r="AH119" s="259"/>
      <c r="AI119" s="260"/>
      <c r="AJ119" s="260"/>
      <c r="AK119" s="208"/>
      <c r="AL119" s="261"/>
      <c r="AM119" s="259"/>
      <c r="AN119" s="260"/>
      <c r="AO119" s="260"/>
      <c r="AP119" s="259"/>
      <c r="AQ119" s="259"/>
      <c r="AR119" s="259"/>
      <c r="AS119" s="260"/>
      <c r="AT119" s="260"/>
      <c r="AU119" s="267"/>
      <c r="AV119" s="258"/>
      <c r="AW119" s="259"/>
      <c r="AX119" s="260"/>
      <c r="AY119" s="260"/>
      <c r="AZ119" s="259"/>
      <c r="BA119" s="259"/>
      <c r="BB119" s="259"/>
      <c r="BC119" s="260"/>
      <c r="BD119" s="204"/>
      <c r="BE119" s="207"/>
      <c r="BF119" s="258"/>
      <c r="BG119" s="259"/>
      <c r="BH119" s="260"/>
      <c r="BI119" s="260"/>
      <c r="BJ119" s="259">
        <v>6</v>
      </c>
      <c r="BK119" s="259"/>
      <c r="BL119" s="259"/>
      <c r="BM119" s="260"/>
      <c r="BN119" s="260"/>
      <c r="BO119" s="208"/>
      <c r="BP119" s="202"/>
      <c r="BQ119" s="203"/>
      <c r="BR119" s="204"/>
      <c r="BS119" s="204"/>
      <c r="BT119" s="203"/>
      <c r="BU119" s="203"/>
      <c r="BV119" s="203"/>
      <c r="BW119" s="204"/>
      <c r="BX119" s="204"/>
      <c r="BY119" s="207"/>
      <c r="BZ119" s="425">
        <f t="shared" si="23"/>
        <v>6</v>
      </c>
      <c r="CA119" s="616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</row>
    <row r="120" spans="1:124" ht="54.75" customHeight="1" hidden="1">
      <c r="A120" s="656"/>
      <c r="F120" s="180">
        <v>5</v>
      </c>
      <c r="H120" s="639" t="s">
        <v>214</v>
      </c>
      <c r="I120" s="672" t="s">
        <v>437</v>
      </c>
      <c r="J120" s="262"/>
      <c r="K120" s="309"/>
      <c r="L120" s="137">
        <f>SUM(R120,W120,AB120,AG120,AL120,AQ120,AV120,BA120,BF120,BK120,BP120,BU120)</f>
        <v>120</v>
      </c>
      <c r="M120" s="314">
        <f t="shared" si="19"/>
        <v>68</v>
      </c>
      <c r="N120" s="225">
        <f t="shared" si="20"/>
        <v>8</v>
      </c>
      <c r="O120" s="305">
        <f t="shared" si="21"/>
        <v>0</v>
      </c>
      <c r="P120" s="327">
        <f t="shared" si="22"/>
        <v>60</v>
      </c>
      <c r="Q120" s="306"/>
      <c r="R120" s="262"/>
      <c r="S120" s="263"/>
      <c r="T120" s="573"/>
      <c r="U120" s="573"/>
      <c r="V120" s="263"/>
      <c r="W120" s="263"/>
      <c r="X120" s="263"/>
      <c r="Y120" s="256"/>
      <c r="Z120" s="256"/>
      <c r="AA120" s="264"/>
      <c r="AB120" s="262"/>
      <c r="AC120" s="263"/>
      <c r="AD120" s="256"/>
      <c r="AE120" s="256"/>
      <c r="AF120" s="263"/>
      <c r="AG120" s="263"/>
      <c r="AH120" s="263"/>
      <c r="AI120" s="256"/>
      <c r="AJ120" s="256"/>
      <c r="AK120" s="264"/>
      <c r="AL120" s="268"/>
      <c r="AM120" s="255"/>
      <c r="AN120" s="256"/>
      <c r="AO120" s="256"/>
      <c r="AP120" s="255"/>
      <c r="AQ120" s="268"/>
      <c r="AR120" s="255"/>
      <c r="AS120" s="256"/>
      <c r="AT120" s="256"/>
      <c r="AU120" s="269"/>
      <c r="AV120" s="137"/>
      <c r="AW120" s="255"/>
      <c r="AX120" s="256"/>
      <c r="AY120" s="256"/>
      <c r="AZ120" s="255"/>
      <c r="BA120" s="255"/>
      <c r="BB120" s="255"/>
      <c r="BC120" s="256"/>
      <c r="BD120" s="101"/>
      <c r="BE120" s="92"/>
      <c r="BF120" s="317">
        <v>120</v>
      </c>
      <c r="BG120" s="255">
        <f>SUM(BH120:BI120)</f>
        <v>68</v>
      </c>
      <c r="BH120" s="318">
        <v>8</v>
      </c>
      <c r="BI120" s="318">
        <v>60</v>
      </c>
      <c r="BJ120" s="319"/>
      <c r="BK120" s="255"/>
      <c r="BL120" s="255"/>
      <c r="BM120" s="256"/>
      <c r="BN120" s="256"/>
      <c r="BO120" s="208"/>
      <c r="BP120" s="94"/>
      <c r="BQ120" s="73"/>
      <c r="BR120" s="101"/>
      <c r="BS120" s="101"/>
      <c r="BT120" s="73"/>
      <c r="BU120" s="73"/>
      <c r="BV120" s="73"/>
      <c r="BW120" s="101"/>
      <c r="BX120" s="101"/>
      <c r="BY120" s="92"/>
      <c r="BZ120" s="425">
        <f t="shared" si="23"/>
        <v>0</v>
      </c>
      <c r="CA120" s="616" t="str">
        <f>'матрица компетенций'!B63</f>
        <v>СК-17</v>
      </c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</row>
    <row r="121" spans="1:124" ht="80.25" customHeight="1" hidden="1">
      <c r="A121" s="656"/>
      <c r="F121" s="180">
        <v>5</v>
      </c>
      <c r="H121" s="639" t="s">
        <v>259</v>
      </c>
      <c r="I121" s="672" t="s">
        <v>258</v>
      </c>
      <c r="J121" s="262"/>
      <c r="K121" s="309"/>
      <c r="L121" s="137">
        <f>SUM(R121,W121,AB121,AG121,AL121,AQ121,AV121,BA121,BF121,BK121,BP121,BU121)</f>
        <v>120</v>
      </c>
      <c r="M121" s="314">
        <f t="shared" si="19"/>
        <v>62</v>
      </c>
      <c r="N121" s="225">
        <f t="shared" si="20"/>
        <v>8</v>
      </c>
      <c r="O121" s="305">
        <f t="shared" si="21"/>
        <v>0</v>
      </c>
      <c r="P121" s="327">
        <f t="shared" si="22"/>
        <v>54</v>
      </c>
      <c r="Q121" s="306"/>
      <c r="R121" s="53"/>
      <c r="S121" s="57"/>
      <c r="T121" s="577"/>
      <c r="U121" s="577"/>
      <c r="V121" s="57"/>
      <c r="W121" s="57"/>
      <c r="X121" s="57"/>
      <c r="Y121" s="117"/>
      <c r="Z121" s="117"/>
      <c r="AA121" s="59"/>
      <c r="AB121" s="53"/>
      <c r="AC121" s="57"/>
      <c r="AD121" s="117"/>
      <c r="AE121" s="117"/>
      <c r="AF121" s="57"/>
      <c r="AG121" s="57"/>
      <c r="AH121" s="57"/>
      <c r="AI121" s="117"/>
      <c r="AJ121" s="117"/>
      <c r="AK121" s="59"/>
      <c r="AL121" s="52"/>
      <c r="AM121" s="58"/>
      <c r="AN121" s="117"/>
      <c r="AO121" s="117"/>
      <c r="AP121" s="58"/>
      <c r="AQ121" s="52"/>
      <c r="AR121" s="58"/>
      <c r="AS121" s="117"/>
      <c r="AT121" s="117"/>
      <c r="AU121" s="40"/>
      <c r="AV121" s="84"/>
      <c r="AW121" s="73"/>
      <c r="AX121" s="101"/>
      <c r="AY121" s="101"/>
      <c r="AZ121" s="73"/>
      <c r="BA121" s="73"/>
      <c r="BB121" s="73"/>
      <c r="BC121" s="101"/>
      <c r="BD121" s="101"/>
      <c r="BE121" s="92"/>
      <c r="BF121" s="317">
        <v>120</v>
      </c>
      <c r="BG121" s="255">
        <f>SUM(BH121:BI121)</f>
        <v>62</v>
      </c>
      <c r="BH121" s="318">
        <v>8</v>
      </c>
      <c r="BI121" s="318">
        <v>54</v>
      </c>
      <c r="BJ121" s="319"/>
      <c r="BK121" s="255"/>
      <c r="BL121" s="255"/>
      <c r="BM121" s="256"/>
      <c r="BN121" s="256"/>
      <c r="BO121" s="208"/>
      <c r="BP121" s="94"/>
      <c r="BQ121" s="73"/>
      <c r="BR121" s="101"/>
      <c r="BS121" s="101"/>
      <c r="BT121" s="73"/>
      <c r="BU121" s="73"/>
      <c r="BV121" s="73"/>
      <c r="BW121" s="101"/>
      <c r="BX121" s="101"/>
      <c r="BY121" s="92"/>
      <c r="BZ121" s="425">
        <f t="shared" si="23"/>
        <v>0</v>
      </c>
      <c r="CA121" s="616" t="str">
        <f>'матрица компетенций'!B64</f>
        <v>СК-18</v>
      </c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</row>
    <row r="122" spans="1:124" ht="130.5" customHeight="1" hidden="1">
      <c r="A122" s="656"/>
      <c r="F122" s="180">
        <v>5</v>
      </c>
      <c r="H122" s="639" t="s">
        <v>623</v>
      </c>
      <c r="I122" s="672" t="s">
        <v>531</v>
      </c>
      <c r="J122" s="262"/>
      <c r="K122" s="309" t="s">
        <v>548</v>
      </c>
      <c r="L122" s="137">
        <f>SUM(R122,W122,AB122,AG122,AL122,AQ122,AV122,BA122,BF122,BK122,BP122,BU122)</f>
        <v>120</v>
      </c>
      <c r="M122" s="314">
        <f t="shared" si="19"/>
        <v>68</v>
      </c>
      <c r="N122" s="225">
        <f t="shared" si="20"/>
        <v>8</v>
      </c>
      <c r="O122" s="305">
        <f t="shared" si="21"/>
        <v>0</v>
      </c>
      <c r="P122" s="327">
        <f t="shared" si="22"/>
        <v>60</v>
      </c>
      <c r="Q122" s="306"/>
      <c r="R122" s="53"/>
      <c r="S122" s="57"/>
      <c r="T122" s="577"/>
      <c r="U122" s="577"/>
      <c r="V122" s="57"/>
      <c r="W122" s="57"/>
      <c r="X122" s="57"/>
      <c r="Y122" s="117"/>
      <c r="Z122" s="117"/>
      <c r="AA122" s="59"/>
      <c r="AB122" s="53"/>
      <c r="AC122" s="57"/>
      <c r="AD122" s="117"/>
      <c r="AE122" s="117"/>
      <c r="AF122" s="57"/>
      <c r="AG122" s="57"/>
      <c r="AH122" s="57"/>
      <c r="AI122" s="117"/>
      <c r="AJ122" s="117"/>
      <c r="AK122" s="125"/>
      <c r="AL122" s="43"/>
      <c r="AM122" s="58"/>
      <c r="AN122" s="117"/>
      <c r="AO122" s="117"/>
      <c r="AP122" s="58"/>
      <c r="AQ122" s="52"/>
      <c r="AR122" s="58"/>
      <c r="AS122" s="117"/>
      <c r="AT122" s="117"/>
      <c r="AU122" s="40"/>
      <c r="AV122" s="84"/>
      <c r="AW122" s="73"/>
      <c r="AX122" s="101"/>
      <c r="AY122" s="101"/>
      <c r="AZ122" s="73"/>
      <c r="BA122" s="73"/>
      <c r="BB122" s="73"/>
      <c r="BC122" s="101"/>
      <c r="BD122" s="101"/>
      <c r="BE122" s="92"/>
      <c r="BF122" s="137"/>
      <c r="BG122" s="255"/>
      <c r="BH122" s="256"/>
      <c r="BI122" s="256"/>
      <c r="BJ122" s="255"/>
      <c r="BK122" s="319">
        <v>120</v>
      </c>
      <c r="BL122" s="255">
        <f>SUM(BM122:BN122)</f>
        <v>68</v>
      </c>
      <c r="BM122" s="318">
        <v>8</v>
      </c>
      <c r="BN122" s="318">
        <v>60</v>
      </c>
      <c r="BO122" s="323">
        <v>3</v>
      </c>
      <c r="BP122" s="94"/>
      <c r="BQ122" s="73"/>
      <c r="BR122" s="101"/>
      <c r="BS122" s="101"/>
      <c r="BT122" s="73"/>
      <c r="BU122" s="73"/>
      <c r="BV122" s="73"/>
      <c r="BW122" s="101"/>
      <c r="BX122" s="101"/>
      <c r="BY122" s="92"/>
      <c r="BZ122" s="425">
        <f t="shared" si="23"/>
        <v>3</v>
      </c>
      <c r="CA122" s="616" t="str">
        <f>'матрица компетенций'!B65</f>
        <v>СК-19</v>
      </c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</row>
    <row r="123" spans="1:124" ht="135" customHeight="1" hidden="1">
      <c r="A123" s="658"/>
      <c r="F123" s="180">
        <v>5</v>
      </c>
      <c r="H123" s="632" t="s">
        <v>215</v>
      </c>
      <c r="I123" s="670" t="s">
        <v>612</v>
      </c>
      <c r="J123" s="317">
        <v>10</v>
      </c>
      <c r="K123" s="323"/>
      <c r="L123" s="137">
        <f t="shared" si="18"/>
        <v>0</v>
      </c>
      <c r="M123" s="314">
        <f t="shared" si="19"/>
        <v>0</v>
      </c>
      <c r="N123" s="225">
        <f t="shared" si="20"/>
        <v>0</v>
      </c>
      <c r="O123" s="305">
        <f t="shared" si="21"/>
        <v>0</v>
      </c>
      <c r="P123" s="327">
        <f t="shared" si="22"/>
        <v>0</v>
      </c>
      <c r="Q123" s="306"/>
      <c r="R123" s="80"/>
      <c r="S123" s="81"/>
      <c r="T123" s="583"/>
      <c r="U123" s="583"/>
      <c r="V123" s="81"/>
      <c r="W123" s="81"/>
      <c r="X123" s="81"/>
      <c r="Y123" s="139"/>
      <c r="Z123" s="139"/>
      <c r="AA123" s="221"/>
      <c r="AB123" s="80"/>
      <c r="AC123" s="81"/>
      <c r="AD123" s="139"/>
      <c r="AE123" s="139"/>
      <c r="AF123" s="83"/>
      <c r="AG123" s="81"/>
      <c r="AH123" s="81"/>
      <c r="AI123" s="139"/>
      <c r="AJ123" s="139"/>
      <c r="AK123" s="221"/>
      <c r="AL123" s="317"/>
      <c r="AM123" s="319"/>
      <c r="AN123" s="318"/>
      <c r="AO123" s="318"/>
      <c r="AP123" s="319"/>
      <c r="AQ123" s="337"/>
      <c r="AR123" s="319"/>
      <c r="AS123" s="318"/>
      <c r="AT123" s="318"/>
      <c r="AU123" s="338"/>
      <c r="AV123" s="317"/>
      <c r="AW123" s="319"/>
      <c r="AX123" s="318"/>
      <c r="AY123" s="318"/>
      <c r="AZ123" s="319"/>
      <c r="BA123" s="319"/>
      <c r="BB123" s="319"/>
      <c r="BC123" s="318"/>
      <c r="BD123" s="318"/>
      <c r="BE123" s="323"/>
      <c r="BF123" s="339"/>
      <c r="BG123" s="319"/>
      <c r="BH123" s="318"/>
      <c r="BI123" s="318"/>
      <c r="BJ123" s="274"/>
      <c r="BK123" s="274"/>
      <c r="BL123" s="319"/>
      <c r="BM123" s="318"/>
      <c r="BN123" s="318"/>
      <c r="BO123" s="423">
        <v>6</v>
      </c>
      <c r="BP123" s="111"/>
      <c r="BQ123" s="81"/>
      <c r="BR123" s="139"/>
      <c r="BS123" s="139"/>
      <c r="BT123" s="82"/>
      <c r="BU123" s="82"/>
      <c r="BV123" s="70"/>
      <c r="BW123" s="139"/>
      <c r="BX123" s="139"/>
      <c r="BY123" s="112"/>
      <c r="BZ123" s="425">
        <f t="shared" si="23"/>
        <v>6</v>
      </c>
      <c r="CA123" s="616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</row>
    <row r="124" spans="1:124" ht="135.75" customHeight="1" hidden="1">
      <c r="A124" s="658"/>
      <c r="F124" s="180">
        <v>5</v>
      </c>
      <c r="H124" s="639" t="s">
        <v>216</v>
      </c>
      <c r="I124" s="674" t="s">
        <v>291</v>
      </c>
      <c r="J124" s="317"/>
      <c r="K124" s="323">
        <v>9</v>
      </c>
      <c r="L124" s="137">
        <f t="shared" si="18"/>
        <v>120</v>
      </c>
      <c r="M124" s="314">
        <f>SUM(N124:Q124)</f>
        <v>77</v>
      </c>
      <c r="N124" s="225">
        <f>SUM(T124,Y124,AD124,AI124,AN124,AS124,AX124,BC124,BH124,BM124,BR124,BW124)</f>
        <v>0</v>
      </c>
      <c r="O124" s="305">
        <f>SUM(U124,Z124,AE124,AJ124,AO124,AT124,AY124,BD124,BI124,BN124,BS124,BX124)-P124</f>
        <v>0</v>
      </c>
      <c r="P124" s="327">
        <f>SUM(U124,Z124,AE124,AJ124,AO124,AT124,AY124,BD124,BI124,BN124,BS124,BX124)</f>
        <v>77</v>
      </c>
      <c r="Q124" s="306"/>
      <c r="R124" s="80"/>
      <c r="S124" s="81"/>
      <c r="T124" s="583"/>
      <c r="U124" s="583"/>
      <c r="V124" s="81"/>
      <c r="W124" s="81"/>
      <c r="X124" s="81"/>
      <c r="Y124" s="139"/>
      <c r="Z124" s="139"/>
      <c r="AA124" s="221"/>
      <c r="AB124" s="80"/>
      <c r="AC124" s="81"/>
      <c r="AD124" s="139"/>
      <c r="AE124" s="139"/>
      <c r="AF124" s="83"/>
      <c r="AG124" s="81"/>
      <c r="AH124" s="81"/>
      <c r="AI124" s="139"/>
      <c r="AJ124" s="139"/>
      <c r="AK124" s="221"/>
      <c r="AL124" s="317"/>
      <c r="AM124" s="319"/>
      <c r="AN124" s="318"/>
      <c r="AO124" s="318"/>
      <c r="AP124" s="319"/>
      <c r="AQ124" s="337"/>
      <c r="AR124" s="319"/>
      <c r="AS124" s="318"/>
      <c r="AT124" s="318"/>
      <c r="AU124" s="338"/>
      <c r="AV124" s="317"/>
      <c r="AW124" s="319"/>
      <c r="AX124" s="318"/>
      <c r="AY124" s="318"/>
      <c r="AZ124" s="319"/>
      <c r="BA124" s="319"/>
      <c r="BB124" s="319"/>
      <c r="BC124" s="318"/>
      <c r="BD124" s="318"/>
      <c r="BE124" s="323"/>
      <c r="BF124" s="274">
        <v>120</v>
      </c>
      <c r="BG124" s="255">
        <f>SUM(BH124:BI124)</f>
        <v>77</v>
      </c>
      <c r="BH124" s="318"/>
      <c r="BI124" s="318">
        <v>77</v>
      </c>
      <c r="BJ124" s="281">
        <v>3</v>
      </c>
      <c r="BK124" s="274"/>
      <c r="BL124" s="319"/>
      <c r="BM124" s="318"/>
      <c r="BN124" s="318"/>
      <c r="BO124" s="281"/>
      <c r="BP124" s="111"/>
      <c r="BQ124" s="81"/>
      <c r="BR124" s="139"/>
      <c r="BS124" s="139"/>
      <c r="BT124" s="82"/>
      <c r="BU124" s="82"/>
      <c r="BV124" s="70"/>
      <c r="BW124" s="139"/>
      <c r="BX124" s="139"/>
      <c r="BY124" s="112"/>
      <c r="BZ124" s="425"/>
      <c r="CA124" s="616" t="str">
        <f>'матрица компетенций'!B66</f>
        <v>СК-20</v>
      </c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</row>
    <row r="125" spans="1:124" ht="133.5" customHeight="1" hidden="1">
      <c r="A125" s="658"/>
      <c r="F125" s="180">
        <v>5</v>
      </c>
      <c r="H125" s="639" t="s">
        <v>217</v>
      </c>
      <c r="I125" s="674" t="s">
        <v>251</v>
      </c>
      <c r="J125" s="317"/>
      <c r="K125" s="323"/>
      <c r="L125" s="137">
        <f t="shared" si="18"/>
        <v>120</v>
      </c>
      <c r="M125" s="314">
        <f>SUM(N125:Q125)</f>
        <v>60</v>
      </c>
      <c r="N125" s="225">
        <f>SUM(T125,Y125,AD125,AI125,AN125,AS125,AX125,BC125,BH125,BM125,BR125,BW125)</f>
        <v>0</v>
      </c>
      <c r="O125" s="305">
        <f>SUM(U125,Z125,AE125,AJ125,AO125,AT125,AY125,BD125,BI125,BN125,BS125,BX125)-P125</f>
        <v>0</v>
      </c>
      <c r="P125" s="327">
        <f>SUM(U125,Z125,AE125,AJ125,AO125,AT125,AY125,BD125,BI125,BN125,BS125,BX125)</f>
        <v>60</v>
      </c>
      <c r="Q125" s="306"/>
      <c r="R125" s="80"/>
      <c r="S125" s="81"/>
      <c r="T125" s="583"/>
      <c r="U125" s="583"/>
      <c r="V125" s="81"/>
      <c r="W125" s="81"/>
      <c r="X125" s="81"/>
      <c r="Y125" s="139"/>
      <c r="Z125" s="139"/>
      <c r="AA125" s="221"/>
      <c r="AB125" s="80"/>
      <c r="AC125" s="81"/>
      <c r="AD125" s="139"/>
      <c r="AE125" s="139"/>
      <c r="AF125" s="83"/>
      <c r="AG125" s="81"/>
      <c r="AH125" s="81"/>
      <c r="AI125" s="139"/>
      <c r="AJ125" s="139"/>
      <c r="AK125" s="221"/>
      <c r="AL125" s="317"/>
      <c r="AM125" s="319"/>
      <c r="AN125" s="318"/>
      <c r="AO125" s="318"/>
      <c r="AP125" s="319"/>
      <c r="AQ125" s="337"/>
      <c r="AR125" s="319"/>
      <c r="AS125" s="318"/>
      <c r="AT125" s="318"/>
      <c r="AU125" s="338"/>
      <c r="AV125" s="317"/>
      <c r="AW125" s="319"/>
      <c r="AX125" s="318"/>
      <c r="AY125" s="318"/>
      <c r="AZ125" s="319"/>
      <c r="BA125" s="319"/>
      <c r="BB125" s="319"/>
      <c r="BC125" s="318"/>
      <c r="BD125" s="318"/>
      <c r="BE125" s="323"/>
      <c r="BF125" s="339"/>
      <c r="BG125" s="319"/>
      <c r="BH125" s="318"/>
      <c r="BI125" s="318"/>
      <c r="BJ125" s="274"/>
      <c r="BK125" s="775">
        <v>120</v>
      </c>
      <c r="BL125" s="255">
        <f>SUM(BM125:BN125)</f>
        <v>60</v>
      </c>
      <c r="BM125" s="318"/>
      <c r="BN125" s="318">
        <v>60</v>
      </c>
      <c r="BO125" s="281"/>
      <c r="BP125" s="111"/>
      <c r="BQ125" s="81"/>
      <c r="BR125" s="139"/>
      <c r="BS125" s="139"/>
      <c r="BT125" s="82"/>
      <c r="BU125" s="82"/>
      <c r="BV125" s="70"/>
      <c r="BW125" s="139"/>
      <c r="BX125" s="139"/>
      <c r="BY125" s="112"/>
      <c r="BZ125" s="425">
        <f aca="true" t="shared" si="24" ref="BZ125:BZ130">SUM(V125,AA125,AF125,AK125,AP125,AU125,AZ125,BE125,BJ125,BO125,BT125,BY125)</f>
        <v>0</v>
      </c>
      <c r="CA125" s="616" t="str">
        <f>'матрица компетенций'!B67</f>
        <v>СК-21</v>
      </c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</row>
    <row r="126" spans="1:124" ht="110.25" customHeight="1" hidden="1">
      <c r="A126" s="658"/>
      <c r="F126" s="180">
        <v>5</v>
      </c>
      <c r="H126" s="639" t="s">
        <v>624</v>
      </c>
      <c r="I126" s="674" t="s">
        <v>252</v>
      </c>
      <c r="J126" s="317"/>
      <c r="K126" s="323"/>
      <c r="L126" s="137">
        <f>SUM(R126,W126,AB126,AG126,AL126,AQ126,AV126,BA126,BF126,BK126,BP126,BU126)</f>
        <v>120</v>
      </c>
      <c r="M126" s="314">
        <f>SUM(N126:Q126)</f>
        <v>60</v>
      </c>
      <c r="N126" s="225">
        <f>SUM(T126,Y126,AD126,AI126,AN126,AS126,AX126,BC126,BH126,BM126,BR126,BW126)</f>
        <v>0</v>
      </c>
      <c r="O126" s="305">
        <f>SUM(U126,Z126,AE126,AJ126,AO126,AT126,AY126,BD126,BI126,BN126,BS126,BX126)-P126</f>
        <v>0</v>
      </c>
      <c r="P126" s="327">
        <f>SUM(U126,Z126,AE126,AJ126,AO126,AT126,AY126,BD126,BI126,BN126,BS126,BX126)</f>
        <v>60</v>
      </c>
      <c r="Q126" s="306"/>
      <c r="R126" s="80"/>
      <c r="S126" s="81"/>
      <c r="T126" s="583"/>
      <c r="U126" s="583"/>
      <c r="V126" s="81"/>
      <c r="W126" s="81"/>
      <c r="X126" s="81"/>
      <c r="Y126" s="139"/>
      <c r="Z126" s="139"/>
      <c r="AA126" s="221"/>
      <c r="AB126" s="80"/>
      <c r="AC126" s="81"/>
      <c r="AD126" s="139"/>
      <c r="AE126" s="139"/>
      <c r="AF126" s="83"/>
      <c r="AG126" s="81"/>
      <c r="AH126" s="81"/>
      <c r="AI126" s="139"/>
      <c r="AJ126" s="139"/>
      <c r="AK126" s="221"/>
      <c r="AL126" s="80"/>
      <c r="AM126" s="81"/>
      <c r="AN126" s="139"/>
      <c r="AO126" s="139"/>
      <c r="AP126" s="81"/>
      <c r="AQ126" s="222"/>
      <c r="AR126" s="81"/>
      <c r="AS126" s="139"/>
      <c r="AT126" s="139"/>
      <c r="AU126" s="221"/>
      <c r="AV126" s="317"/>
      <c r="AW126" s="319"/>
      <c r="AX126" s="318"/>
      <c r="AY126" s="318"/>
      <c r="AZ126" s="319"/>
      <c r="BA126" s="319"/>
      <c r="BB126" s="319"/>
      <c r="BC126" s="318"/>
      <c r="BD126" s="318"/>
      <c r="BE126" s="323"/>
      <c r="BF126" s="339"/>
      <c r="BG126" s="319"/>
      <c r="BH126" s="318"/>
      <c r="BI126" s="318"/>
      <c r="BJ126" s="274"/>
      <c r="BK126" s="775">
        <v>120</v>
      </c>
      <c r="BL126" s="255">
        <f>SUM(BM126:BN126)</f>
        <v>60</v>
      </c>
      <c r="BM126" s="318"/>
      <c r="BN126" s="318">
        <v>60</v>
      </c>
      <c r="BO126" s="281"/>
      <c r="BP126" s="111"/>
      <c r="BQ126" s="81"/>
      <c r="BR126" s="139"/>
      <c r="BS126" s="139"/>
      <c r="BT126" s="82"/>
      <c r="BU126" s="82"/>
      <c r="BV126" s="70"/>
      <c r="BW126" s="139"/>
      <c r="BX126" s="139"/>
      <c r="BY126" s="112"/>
      <c r="BZ126" s="425">
        <f>SUM(V126,AA126,AF126,AK126,AP126,AU126,AZ126,BE126,BJ126,BO126,BT126,BY126)</f>
        <v>0</v>
      </c>
      <c r="CA126" s="616" t="str">
        <f>'матрица компетенций'!B67</f>
        <v>СК-21</v>
      </c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</row>
    <row r="127" spans="1:124" ht="162.75" customHeight="1">
      <c r="A127" s="658"/>
      <c r="H127" s="639" t="s">
        <v>625</v>
      </c>
      <c r="I127" s="674" t="s">
        <v>565</v>
      </c>
      <c r="J127" s="317">
        <v>10</v>
      </c>
      <c r="K127" s="323"/>
      <c r="L127" s="137">
        <f>SUM(R127,W127,AB127,AG127,AL127,AQ127,AV127,BA127,BF127,BK127,BP127,BU127)</f>
        <v>240</v>
      </c>
      <c r="M127" s="314">
        <f>SUM(N127:Q127)</f>
        <v>120</v>
      </c>
      <c r="N127" s="225">
        <f>SUM(T127,Y127,AD127,AI127,AN127,AS127,AX127,BC127,BH127,BM127,BR127,BW127)</f>
        <v>0</v>
      </c>
      <c r="O127" s="305">
        <f>SUM(U127,Z127,AE127,AJ127,AO127,AT127,AY127,BD127,BI127,BN127,BS127,BX127)-P127</f>
        <v>0</v>
      </c>
      <c r="P127" s="327">
        <f>SUM(U127,Z127,AE127,AJ127,AO127,AT127,AY127,BD127,BI127,BN127,BS127,BX127)</f>
        <v>120</v>
      </c>
      <c r="Q127" s="306"/>
      <c r="R127" s="80"/>
      <c r="S127" s="81"/>
      <c r="T127" s="583"/>
      <c r="U127" s="583"/>
      <c r="V127" s="81"/>
      <c r="W127" s="81"/>
      <c r="X127" s="81"/>
      <c r="Y127" s="139"/>
      <c r="Z127" s="139"/>
      <c r="AA127" s="221"/>
      <c r="AB127" s="80"/>
      <c r="AC127" s="81"/>
      <c r="AD127" s="139"/>
      <c r="AE127" s="139"/>
      <c r="AF127" s="83"/>
      <c r="AG127" s="81"/>
      <c r="AH127" s="81"/>
      <c r="AI127" s="139"/>
      <c r="AJ127" s="139"/>
      <c r="AK127" s="221"/>
      <c r="AL127" s="317"/>
      <c r="AM127" s="319"/>
      <c r="AN127" s="318"/>
      <c r="AO127" s="318"/>
      <c r="AP127" s="319"/>
      <c r="AQ127" s="337"/>
      <c r="AR127" s="319"/>
      <c r="AS127" s="318"/>
      <c r="AT127" s="318"/>
      <c r="AU127" s="338"/>
      <c r="AV127" s="317"/>
      <c r="AW127" s="319"/>
      <c r="AX127" s="318"/>
      <c r="AY127" s="318"/>
      <c r="AZ127" s="319"/>
      <c r="BA127" s="319"/>
      <c r="BB127" s="319"/>
      <c r="BC127" s="318"/>
      <c r="BD127" s="318"/>
      <c r="BE127" s="323"/>
      <c r="BF127" s="339"/>
      <c r="BG127" s="319"/>
      <c r="BH127" s="318"/>
      <c r="BI127" s="318"/>
      <c r="BJ127" s="274"/>
      <c r="BK127" s="274">
        <v>240</v>
      </c>
      <c r="BL127" s="255">
        <f>SUM(BM127:BN127)</f>
        <v>120</v>
      </c>
      <c r="BM127" s="318"/>
      <c r="BN127" s="318">
        <v>120</v>
      </c>
      <c r="BO127" s="423">
        <v>6</v>
      </c>
      <c r="BP127" s="111"/>
      <c r="BQ127" s="81"/>
      <c r="BR127" s="139"/>
      <c r="BS127" s="139"/>
      <c r="BT127" s="82"/>
      <c r="BU127" s="82"/>
      <c r="BV127" s="70"/>
      <c r="BW127" s="139"/>
      <c r="BX127" s="139"/>
      <c r="BY127" s="112"/>
      <c r="BZ127" s="425">
        <f>SUM(V127,AA127,AF127,AK127,AP127,AU127,AZ127,BE127,BJ127,BO127,BT127,BY127)</f>
        <v>6</v>
      </c>
      <c r="CA127" s="616" t="str">
        <f>'матрица компетенций'!B67</f>
        <v>СК-21</v>
      </c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</row>
    <row r="128" spans="1:124" s="191" customFormat="1" ht="109.5" customHeight="1">
      <c r="A128" s="658"/>
      <c r="B128" s="183"/>
      <c r="C128" s="183"/>
      <c r="D128" s="183"/>
      <c r="E128" s="183"/>
      <c r="F128" s="183">
        <v>5</v>
      </c>
      <c r="G128" s="183"/>
      <c r="H128" s="637" t="s">
        <v>218</v>
      </c>
      <c r="I128" s="670" t="s">
        <v>714</v>
      </c>
      <c r="J128" s="258"/>
      <c r="K128" s="208"/>
      <c r="L128" s="258"/>
      <c r="M128" s="267"/>
      <c r="N128" s="258"/>
      <c r="O128" s="259"/>
      <c r="P128" s="259"/>
      <c r="Q128" s="178"/>
      <c r="R128" s="199"/>
      <c r="S128" s="177"/>
      <c r="T128" s="459"/>
      <c r="U128" s="459"/>
      <c r="V128" s="177"/>
      <c r="W128" s="177"/>
      <c r="X128" s="177"/>
      <c r="Y128" s="200"/>
      <c r="Z128" s="200"/>
      <c r="AA128" s="178"/>
      <c r="AB128" s="199"/>
      <c r="AC128" s="177"/>
      <c r="AD128" s="200"/>
      <c r="AE128" s="200"/>
      <c r="AF128" s="177"/>
      <c r="AG128" s="201"/>
      <c r="AH128" s="177"/>
      <c r="AI128" s="200"/>
      <c r="AJ128" s="200"/>
      <c r="AK128" s="178"/>
      <c r="AL128" s="202"/>
      <c r="AM128" s="203"/>
      <c r="AN128" s="204"/>
      <c r="AO128" s="204"/>
      <c r="AP128" s="203"/>
      <c r="AQ128" s="203"/>
      <c r="AR128" s="203"/>
      <c r="AS128" s="204"/>
      <c r="AT128" s="204"/>
      <c r="AU128" s="205"/>
      <c r="AV128" s="206"/>
      <c r="AW128" s="203"/>
      <c r="AX128" s="204"/>
      <c r="AY128" s="204"/>
      <c r="AZ128" s="203"/>
      <c r="BA128" s="203"/>
      <c r="BB128" s="203"/>
      <c r="BC128" s="204"/>
      <c r="BD128" s="204"/>
      <c r="BE128" s="207"/>
      <c r="BF128" s="202"/>
      <c r="BG128" s="203"/>
      <c r="BH128" s="204"/>
      <c r="BI128" s="204"/>
      <c r="BJ128" s="203"/>
      <c r="BK128" s="203"/>
      <c r="BL128" s="203"/>
      <c r="BM128" s="204"/>
      <c r="BN128" s="204"/>
      <c r="BO128" s="205"/>
      <c r="BP128" s="206"/>
      <c r="BQ128" s="203"/>
      <c r="BR128" s="204"/>
      <c r="BS128" s="204"/>
      <c r="BT128" s="203"/>
      <c r="BU128" s="203"/>
      <c r="BV128" s="203"/>
      <c r="BW128" s="204"/>
      <c r="BX128" s="204"/>
      <c r="BY128" s="207"/>
      <c r="BZ128" s="425">
        <f t="shared" si="24"/>
        <v>0</v>
      </c>
      <c r="CA128" s="616" t="str">
        <f>'матрица компетенций'!B68</f>
        <v>СК-22</v>
      </c>
      <c r="CB128" s="190"/>
      <c r="CC128" s="190"/>
      <c r="CD128" s="190"/>
      <c r="CE128" s="190"/>
      <c r="CF128" s="190"/>
      <c r="CG128" s="190"/>
      <c r="CH128" s="190"/>
      <c r="CI128" s="190"/>
      <c r="CJ128" s="190"/>
      <c r="CK128" s="190"/>
      <c r="CL128" s="190"/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0"/>
      <c r="DA128" s="190"/>
      <c r="DB128" s="190"/>
      <c r="DC128" s="190"/>
      <c r="DD128" s="190"/>
      <c r="DE128" s="190"/>
      <c r="DF128" s="190"/>
      <c r="DG128" s="190"/>
      <c r="DH128" s="190"/>
      <c r="DI128" s="190"/>
      <c r="DJ128" s="190"/>
      <c r="DK128" s="190"/>
      <c r="DL128" s="190"/>
      <c r="DM128" s="190"/>
      <c r="DN128" s="190"/>
      <c r="DO128" s="190"/>
      <c r="DP128" s="190"/>
      <c r="DQ128" s="190"/>
      <c r="DR128" s="190"/>
      <c r="DS128" s="190"/>
      <c r="DT128" s="190"/>
    </row>
    <row r="129" spans="1:124" ht="81.75" customHeight="1">
      <c r="A129" s="658"/>
      <c r="F129" s="180">
        <v>5</v>
      </c>
      <c r="H129" s="639" t="s">
        <v>219</v>
      </c>
      <c r="I129" s="662" t="s">
        <v>81</v>
      </c>
      <c r="J129" s="137">
        <v>10</v>
      </c>
      <c r="K129" s="391">
        <v>9</v>
      </c>
      <c r="L129" s="137">
        <f aca="true" t="shared" si="25" ref="L129:L134">SUM(R129,W129,AB129,AG129,AL129,AQ129,AV129,BA129,BF129,BK129,BP129,BU129)</f>
        <v>240</v>
      </c>
      <c r="M129" s="269">
        <f aca="true" t="shared" si="26" ref="M129:M134">SUM(N129:Q129)</f>
        <v>136</v>
      </c>
      <c r="N129" s="137">
        <f aca="true" t="shared" si="27" ref="N129:N134">SUM(T129,Y129,AD129,AI129,AN129,AS129,AX129,BC129,BH129,BM129,BR129,BW129)</f>
        <v>16</v>
      </c>
      <c r="O129" s="255"/>
      <c r="P129" s="255">
        <f aca="true" t="shared" si="28" ref="P129:P134">SUM(U129,Z129,AE129,AJ129,AO129,AT129,AY129,BD129,BI129,BN129,BS129,BX129)</f>
        <v>120</v>
      </c>
      <c r="Q129" s="92"/>
      <c r="R129" s="43"/>
      <c r="S129" s="58"/>
      <c r="T129" s="577"/>
      <c r="U129" s="577"/>
      <c r="V129" s="58"/>
      <c r="W129" s="58"/>
      <c r="X129" s="58"/>
      <c r="Y129" s="117"/>
      <c r="Z129" s="117"/>
      <c r="AA129" s="42"/>
      <c r="AB129" s="43"/>
      <c r="AC129" s="58"/>
      <c r="AD129" s="117"/>
      <c r="AE129" s="117"/>
      <c r="AF129" s="58"/>
      <c r="AG129" s="58"/>
      <c r="AH129" s="58"/>
      <c r="AI129" s="117"/>
      <c r="AJ129" s="117"/>
      <c r="AK129" s="42"/>
      <c r="AL129" s="52"/>
      <c r="AM129" s="58"/>
      <c r="AN129" s="117"/>
      <c r="AO129" s="117"/>
      <c r="AP129" s="58"/>
      <c r="AQ129" s="58"/>
      <c r="AR129" s="58"/>
      <c r="AS129" s="117"/>
      <c r="AT129" s="117"/>
      <c r="AU129" s="40"/>
      <c r="AV129" s="43"/>
      <c r="AW129" s="58"/>
      <c r="AX129" s="117"/>
      <c r="AY129" s="117"/>
      <c r="AZ129" s="57"/>
      <c r="BA129" s="96"/>
      <c r="BB129" s="96"/>
      <c r="BC129" s="101"/>
      <c r="BD129" s="101"/>
      <c r="BE129" s="98"/>
      <c r="BF129" s="262">
        <v>120</v>
      </c>
      <c r="BG129" s="255">
        <f>SUM(BH129:BI129)</f>
        <v>68</v>
      </c>
      <c r="BH129" s="256">
        <v>8</v>
      </c>
      <c r="BI129" s="256">
        <v>60</v>
      </c>
      <c r="BJ129" s="259">
        <v>3</v>
      </c>
      <c r="BK129" s="255">
        <v>120</v>
      </c>
      <c r="BL129" s="255">
        <f>SUM(BM129:BN129)</f>
        <v>68</v>
      </c>
      <c r="BM129" s="256">
        <v>8</v>
      </c>
      <c r="BN129" s="256">
        <v>60</v>
      </c>
      <c r="BO129" s="208">
        <v>3</v>
      </c>
      <c r="BP129" s="84"/>
      <c r="BQ129" s="73"/>
      <c r="BR129" s="101"/>
      <c r="BS129" s="101"/>
      <c r="BT129" s="73"/>
      <c r="BU129" s="73"/>
      <c r="BV129" s="73"/>
      <c r="BW129" s="101"/>
      <c r="BX129" s="101"/>
      <c r="BY129" s="92"/>
      <c r="BZ129" s="425">
        <f t="shared" si="24"/>
        <v>6</v>
      </c>
      <c r="CA129" s="616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</row>
    <row r="130" spans="1:124" ht="85.5" customHeight="1">
      <c r="A130" s="658"/>
      <c r="F130" s="180">
        <v>5</v>
      </c>
      <c r="H130" s="639" t="s">
        <v>220</v>
      </c>
      <c r="I130" s="661" t="s">
        <v>203</v>
      </c>
      <c r="J130" s="273"/>
      <c r="K130" s="402">
        <v>10</v>
      </c>
      <c r="L130" s="137">
        <f t="shared" si="25"/>
        <v>120</v>
      </c>
      <c r="M130" s="269">
        <f t="shared" si="26"/>
        <v>68</v>
      </c>
      <c r="N130" s="137">
        <f t="shared" si="27"/>
        <v>8</v>
      </c>
      <c r="O130" s="255"/>
      <c r="P130" s="255">
        <f t="shared" si="28"/>
        <v>60</v>
      </c>
      <c r="Q130" s="92"/>
      <c r="R130" s="156"/>
      <c r="S130" s="157"/>
      <c r="T130" s="576"/>
      <c r="U130" s="576"/>
      <c r="V130" s="157"/>
      <c r="W130" s="157"/>
      <c r="X130" s="157"/>
      <c r="Y130" s="158"/>
      <c r="Z130" s="158"/>
      <c r="AA130" s="159"/>
      <c r="AB130" s="160"/>
      <c r="AC130" s="157"/>
      <c r="AD130" s="158"/>
      <c r="AE130" s="158"/>
      <c r="AF130" s="157"/>
      <c r="AG130" s="157"/>
      <c r="AH130" s="157"/>
      <c r="AI130" s="158"/>
      <c r="AJ130" s="158"/>
      <c r="AK130" s="161"/>
      <c r="AL130" s="162"/>
      <c r="AM130" s="157"/>
      <c r="AN130" s="158"/>
      <c r="AO130" s="158"/>
      <c r="AP130" s="157"/>
      <c r="AQ130" s="157"/>
      <c r="AR130" s="157"/>
      <c r="AS130" s="158"/>
      <c r="AT130" s="158"/>
      <c r="AU130" s="159"/>
      <c r="AV130" s="160"/>
      <c r="AW130" s="157"/>
      <c r="AX130" s="158"/>
      <c r="AY130" s="158"/>
      <c r="AZ130" s="163"/>
      <c r="BA130" s="164"/>
      <c r="BB130" s="164"/>
      <c r="BC130" s="165"/>
      <c r="BD130" s="165"/>
      <c r="BE130" s="166"/>
      <c r="BF130" s="303"/>
      <c r="BG130" s="301"/>
      <c r="BH130" s="302"/>
      <c r="BI130" s="302"/>
      <c r="BJ130" s="274"/>
      <c r="BK130" s="274">
        <v>120</v>
      </c>
      <c r="BL130" s="255">
        <f>SUM(BM130:BN130)</f>
        <v>68</v>
      </c>
      <c r="BM130" s="256">
        <v>8</v>
      </c>
      <c r="BN130" s="256">
        <v>60</v>
      </c>
      <c r="BO130" s="208">
        <v>3</v>
      </c>
      <c r="BP130" s="111"/>
      <c r="BQ130" s="82"/>
      <c r="BR130" s="165"/>
      <c r="BS130" s="165"/>
      <c r="BT130" s="82"/>
      <c r="BU130" s="82"/>
      <c r="BV130" s="82"/>
      <c r="BW130" s="165"/>
      <c r="BX130" s="165"/>
      <c r="BY130" s="112"/>
      <c r="BZ130" s="425">
        <f t="shared" si="24"/>
        <v>3</v>
      </c>
      <c r="CA130" s="616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</row>
    <row r="131" spans="1:124" ht="86.25" customHeight="1">
      <c r="A131" s="658"/>
      <c r="G131" s="180">
        <v>6</v>
      </c>
      <c r="H131" s="632" t="s">
        <v>221</v>
      </c>
      <c r="I131" s="669" t="s">
        <v>583</v>
      </c>
      <c r="J131" s="317"/>
      <c r="K131" s="323"/>
      <c r="L131" s="137">
        <f t="shared" si="25"/>
        <v>0</v>
      </c>
      <c r="M131" s="314">
        <f t="shared" si="26"/>
        <v>0</v>
      </c>
      <c r="N131" s="225">
        <f t="shared" si="27"/>
        <v>0</v>
      </c>
      <c r="O131" s="305">
        <f>SUM(U131,Z131,AE131,AJ131,AO131,AT131,AY131,BD131,BI131,BN131,BS131,BX131)-P131</f>
        <v>0</v>
      </c>
      <c r="P131" s="327">
        <f t="shared" si="28"/>
        <v>0</v>
      </c>
      <c r="Q131" s="306"/>
      <c r="R131" s="80"/>
      <c r="S131" s="81"/>
      <c r="T131" s="583"/>
      <c r="U131" s="583"/>
      <c r="V131" s="81"/>
      <c r="W131" s="81"/>
      <c r="X131" s="81"/>
      <c r="Y131" s="139"/>
      <c r="Z131" s="139"/>
      <c r="AA131" s="221"/>
      <c r="AB131" s="80"/>
      <c r="AC131" s="81"/>
      <c r="AD131" s="139"/>
      <c r="AE131" s="139"/>
      <c r="AF131" s="83"/>
      <c r="AG131" s="81"/>
      <c r="AH131" s="81"/>
      <c r="AI131" s="139"/>
      <c r="AJ131" s="139"/>
      <c r="AK131" s="221"/>
      <c r="AL131" s="80"/>
      <c r="AM131" s="81"/>
      <c r="AN131" s="139"/>
      <c r="AO131" s="139"/>
      <c r="AP131" s="81"/>
      <c r="AQ131" s="222"/>
      <c r="AR131" s="81"/>
      <c r="AS131" s="139"/>
      <c r="AT131" s="139"/>
      <c r="AU131" s="221"/>
      <c r="AV131" s="317"/>
      <c r="AW131" s="319"/>
      <c r="AX131" s="318"/>
      <c r="AY131" s="318"/>
      <c r="AZ131" s="319"/>
      <c r="BA131" s="319"/>
      <c r="BB131" s="319"/>
      <c r="BC131" s="318"/>
      <c r="BD131" s="318"/>
      <c r="BE131" s="323"/>
      <c r="BF131" s="339"/>
      <c r="BG131" s="319"/>
      <c r="BH131" s="318"/>
      <c r="BI131" s="318"/>
      <c r="BJ131" s="274"/>
      <c r="BK131" s="274"/>
      <c r="BL131" s="255"/>
      <c r="BM131" s="318"/>
      <c r="BN131" s="318"/>
      <c r="BO131" s="281"/>
      <c r="BP131" s="84"/>
      <c r="BQ131" s="70"/>
      <c r="BR131" s="85"/>
      <c r="BS131" s="85"/>
      <c r="BT131" s="73"/>
      <c r="BU131" s="73"/>
      <c r="BV131" s="70"/>
      <c r="BW131" s="85"/>
      <c r="BX131" s="85"/>
      <c r="BY131" s="92"/>
      <c r="BZ131" s="425">
        <f>SUM(V131,AA131,AF131,AK131,AP131,AU131,AZ131,BE131,BJ131,BO131,BT131,BY131)</f>
        <v>0</v>
      </c>
      <c r="CA131" s="616" t="str">
        <f>'матрица компетенций'!B69</f>
        <v>СК-23</v>
      </c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</row>
    <row r="132" spans="1:124" ht="29.25" customHeight="1">
      <c r="A132" s="658"/>
      <c r="G132" s="180">
        <v>6</v>
      </c>
      <c r="H132" s="639" t="s">
        <v>222</v>
      </c>
      <c r="I132" s="672" t="s">
        <v>580</v>
      </c>
      <c r="J132" s="317"/>
      <c r="K132" s="323"/>
      <c r="L132" s="137">
        <f t="shared" si="25"/>
        <v>36</v>
      </c>
      <c r="M132" s="314">
        <f t="shared" si="26"/>
        <v>0</v>
      </c>
      <c r="N132" s="225">
        <f t="shared" si="27"/>
        <v>0</v>
      </c>
      <c r="O132" s="305">
        <f>SUM(U132,Z132,AE132,AJ132,AO132,AT132,AY132,BD132,BI132,BN132,BS132,BX132)-P132</f>
        <v>0</v>
      </c>
      <c r="P132" s="327">
        <f t="shared" si="28"/>
        <v>0</v>
      </c>
      <c r="Q132" s="306"/>
      <c r="R132" s="80"/>
      <c r="S132" s="81"/>
      <c r="T132" s="583"/>
      <c r="U132" s="583"/>
      <c r="V132" s="81"/>
      <c r="W132" s="81"/>
      <c r="X132" s="81"/>
      <c r="Y132" s="139"/>
      <c r="Z132" s="139"/>
      <c r="AA132" s="221"/>
      <c r="AB132" s="80"/>
      <c r="AC132" s="81"/>
      <c r="AD132" s="139"/>
      <c r="AE132" s="139"/>
      <c r="AF132" s="83"/>
      <c r="AG132" s="81"/>
      <c r="AH132" s="81"/>
      <c r="AI132" s="139"/>
      <c r="AJ132" s="139"/>
      <c r="AK132" s="221"/>
      <c r="AL132" s="80"/>
      <c r="AM132" s="81"/>
      <c r="AN132" s="139"/>
      <c r="AO132" s="139"/>
      <c r="AP132" s="81"/>
      <c r="AQ132" s="222"/>
      <c r="AR132" s="81"/>
      <c r="AS132" s="139"/>
      <c r="AT132" s="139"/>
      <c r="AU132" s="221"/>
      <c r="AV132" s="317"/>
      <c r="AW132" s="319"/>
      <c r="AX132" s="318"/>
      <c r="AY132" s="318"/>
      <c r="AZ132" s="319"/>
      <c r="BA132" s="319"/>
      <c r="BB132" s="319"/>
      <c r="BC132" s="318"/>
      <c r="BD132" s="318"/>
      <c r="BE132" s="323"/>
      <c r="BF132" s="137"/>
      <c r="BG132" s="305"/>
      <c r="BH132" s="304"/>
      <c r="BI132" s="304"/>
      <c r="BJ132" s="255"/>
      <c r="BK132" s="255"/>
      <c r="BL132" s="305"/>
      <c r="BM132" s="304"/>
      <c r="BN132" s="304"/>
      <c r="BO132" s="257"/>
      <c r="BP132" s="137">
        <v>36</v>
      </c>
      <c r="BQ132" s="305"/>
      <c r="BR132" s="304"/>
      <c r="BS132" s="304"/>
      <c r="BT132" s="255">
        <v>1</v>
      </c>
      <c r="BU132" s="274"/>
      <c r="BV132" s="305"/>
      <c r="BW132" s="318"/>
      <c r="BX132" s="318"/>
      <c r="BY132" s="340"/>
      <c r="BZ132" s="425">
        <f>SUM(V132,AA132,AF132,AK132,AP132,AU132,AZ132,BE132,BJ132,BO132,BT132,BY132)</f>
        <v>1</v>
      </c>
      <c r="CA132" s="616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</row>
    <row r="133" spans="1:124" ht="29.25" customHeight="1">
      <c r="A133" s="658"/>
      <c r="G133" s="180">
        <v>6</v>
      </c>
      <c r="H133" s="639" t="s">
        <v>260</v>
      </c>
      <c r="I133" s="672" t="s">
        <v>581</v>
      </c>
      <c r="J133" s="317"/>
      <c r="K133" s="323"/>
      <c r="L133" s="137">
        <f t="shared" si="25"/>
        <v>36</v>
      </c>
      <c r="M133" s="314">
        <f t="shared" si="26"/>
        <v>0</v>
      </c>
      <c r="N133" s="225">
        <f t="shared" si="27"/>
        <v>0</v>
      </c>
      <c r="O133" s="305">
        <f>SUM(U133,Z133,AE133,AJ133,AO133,AT133,AY133,BD133,BI133,BN133,BS133,BX133)-P133</f>
        <v>0</v>
      </c>
      <c r="P133" s="327">
        <f t="shared" si="28"/>
        <v>0</v>
      </c>
      <c r="Q133" s="306"/>
      <c r="R133" s="80"/>
      <c r="S133" s="81"/>
      <c r="T133" s="583"/>
      <c r="U133" s="583"/>
      <c r="V133" s="81"/>
      <c r="W133" s="81"/>
      <c r="X133" s="81"/>
      <c r="Y133" s="139"/>
      <c r="Z133" s="139"/>
      <c r="AA133" s="221"/>
      <c r="AB133" s="80"/>
      <c r="AC133" s="81"/>
      <c r="AD133" s="139"/>
      <c r="AE133" s="139"/>
      <c r="AF133" s="83"/>
      <c r="AG133" s="81"/>
      <c r="AH133" s="81"/>
      <c r="AI133" s="139"/>
      <c r="AJ133" s="139"/>
      <c r="AK133" s="221"/>
      <c r="AL133" s="80"/>
      <c r="AM133" s="81"/>
      <c r="AN133" s="139"/>
      <c r="AO133" s="139"/>
      <c r="AP133" s="81"/>
      <c r="AQ133" s="222"/>
      <c r="AR133" s="81"/>
      <c r="AS133" s="139"/>
      <c r="AT133" s="139"/>
      <c r="AU133" s="221"/>
      <c r="AV133" s="317"/>
      <c r="AW133" s="319"/>
      <c r="AX133" s="318"/>
      <c r="AY133" s="318"/>
      <c r="AZ133" s="319"/>
      <c r="BA133" s="319"/>
      <c r="BB133" s="319"/>
      <c r="BC133" s="318"/>
      <c r="BD133" s="318"/>
      <c r="BE133" s="323"/>
      <c r="BF133" s="339"/>
      <c r="BG133" s="319"/>
      <c r="BH133" s="318"/>
      <c r="BI133" s="318"/>
      <c r="BJ133" s="274"/>
      <c r="BK133" s="274"/>
      <c r="BL133" s="255"/>
      <c r="BM133" s="318"/>
      <c r="BN133" s="318"/>
      <c r="BO133" s="281"/>
      <c r="BP133" s="273">
        <v>36</v>
      </c>
      <c r="BQ133" s="319"/>
      <c r="BR133" s="318"/>
      <c r="BS133" s="318"/>
      <c r="BT133" s="274">
        <v>1</v>
      </c>
      <c r="BU133" s="274"/>
      <c r="BV133" s="305"/>
      <c r="BW133" s="318"/>
      <c r="BX133" s="318"/>
      <c r="BY133" s="340"/>
      <c r="BZ133" s="425">
        <f>SUM(V133,AA133,AF133,AK133,AP133,AU133,AZ133,BE133,BJ133,BO133,BT133,BY133)</f>
        <v>1</v>
      </c>
      <c r="CA133" s="616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</row>
    <row r="134" spans="1:124" ht="29.25" customHeight="1">
      <c r="A134" s="658"/>
      <c r="G134" s="180">
        <v>6</v>
      </c>
      <c r="H134" s="639" t="s">
        <v>465</v>
      </c>
      <c r="I134" s="672" t="s">
        <v>582</v>
      </c>
      <c r="J134" s="317"/>
      <c r="K134" s="323"/>
      <c r="L134" s="137">
        <f t="shared" si="25"/>
        <v>36</v>
      </c>
      <c r="M134" s="314">
        <f t="shared" si="26"/>
        <v>0</v>
      </c>
      <c r="N134" s="225">
        <f t="shared" si="27"/>
        <v>0</v>
      </c>
      <c r="O134" s="305">
        <f>SUM(U134,Z134,AE134,AJ134,AO134,AT134,AY134,BD134,BI134,BN134,BS134,BX134)-P134</f>
        <v>0</v>
      </c>
      <c r="P134" s="327">
        <f t="shared" si="28"/>
        <v>0</v>
      </c>
      <c r="Q134" s="306"/>
      <c r="R134" s="80"/>
      <c r="S134" s="81"/>
      <c r="T134" s="583"/>
      <c r="U134" s="583"/>
      <c r="V134" s="81"/>
      <c r="W134" s="81"/>
      <c r="X134" s="81"/>
      <c r="Y134" s="139"/>
      <c r="Z134" s="139"/>
      <c r="AA134" s="221"/>
      <c r="AB134" s="80"/>
      <c r="AC134" s="81"/>
      <c r="AD134" s="139"/>
      <c r="AE134" s="139"/>
      <c r="AF134" s="83"/>
      <c r="AG134" s="81"/>
      <c r="AH134" s="81"/>
      <c r="AI134" s="139"/>
      <c r="AJ134" s="139"/>
      <c r="AK134" s="221"/>
      <c r="AL134" s="80"/>
      <c r="AM134" s="81"/>
      <c r="AN134" s="139"/>
      <c r="AO134" s="139"/>
      <c r="AP134" s="81"/>
      <c r="AQ134" s="222"/>
      <c r="AR134" s="81"/>
      <c r="AS134" s="139"/>
      <c r="AT134" s="139"/>
      <c r="AU134" s="221"/>
      <c r="AV134" s="317"/>
      <c r="AW134" s="319"/>
      <c r="AX134" s="318"/>
      <c r="AY134" s="318"/>
      <c r="AZ134" s="319"/>
      <c r="BA134" s="319"/>
      <c r="BB134" s="319"/>
      <c r="BC134" s="318"/>
      <c r="BD134" s="318"/>
      <c r="BE134" s="323"/>
      <c r="BF134" s="339"/>
      <c r="BG134" s="319"/>
      <c r="BH134" s="318"/>
      <c r="BI134" s="318"/>
      <c r="BJ134" s="274"/>
      <c r="BK134" s="274"/>
      <c r="BL134" s="255"/>
      <c r="BM134" s="318"/>
      <c r="BN134" s="318"/>
      <c r="BO134" s="281"/>
      <c r="BP134" s="273"/>
      <c r="BQ134" s="319"/>
      <c r="BR134" s="318"/>
      <c r="BS134" s="318"/>
      <c r="BT134" s="274"/>
      <c r="BU134" s="274">
        <v>36</v>
      </c>
      <c r="BV134" s="319"/>
      <c r="BW134" s="318"/>
      <c r="BX134" s="318"/>
      <c r="BY134" s="340">
        <v>1</v>
      </c>
      <c r="BZ134" s="425">
        <f>SUM(V134,AA134,AF134,AK134,AP134,AU134,AZ134,BE134,BJ134,BO134,BT134,BY134)</f>
        <v>1</v>
      </c>
      <c r="CA134" s="616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</row>
    <row r="135" spans="1:124" ht="138" customHeight="1">
      <c r="A135" s="658"/>
      <c r="G135" s="180">
        <v>6</v>
      </c>
      <c r="H135" s="632" t="s">
        <v>261</v>
      </c>
      <c r="I135" s="673" t="s">
        <v>590</v>
      </c>
      <c r="J135" s="762"/>
      <c r="K135" s="763"/>
      <c r="L135" s="764"/>
      <c r="M135" s="764"/>
      <c r="N135" s="765"/>
      <c r="O135" s="764"/>
      <c r="P135" s="764"/>
      <c r="Q135" s="766"/>
      <c r="R135" s="765"/>
      <c r="S135" s="764"/>
      <c r="T135" s="764"/>
      <c r="U135" s="764"/>
      <c r="V135" s="764"/>
      <c r="W135" s="764"/>
      <c r="X135" s="764"/>
      <c r="Y135" s="764"/>
      <c r="Z135" s="764"/>
      <c r="AA135" s="764"/>
      <c r="AB135" s="765"/>
      <c r="AC135" s="764"/>
      <c r="AD135" s="764"/>
      <c r="AE135" s="764"/>
      <c r="AF135" s="767"/>
      <c r="AG135" s="764"/>
      <c r="AH135" s="764"/>
      <c r="AI135" s="764"/>
      <c r="AJ135" s="764"/>
      <c r="AK135" s="768"/>
      <c r="AL135" s="765"/>
      <c r="AM135" s="764"/>
      <c r="AN135" s="769"/>
      <c r="AO135" s="769"/>
      <c r="AP135" s="764"/>
      <c r="AQ135" s="770"/>
      <c r="AR135" s="764"/>
      <c r="AS135" s="769"/>
      <c r="AT135" s="769"/>
      <c r="AU135" s="771"/>
      <c r="AV135" s="765"/>
      <c r="AW135" s="764"/>
      <c r="AX135" s="764"/>
      <c r="AY135" s="764"/>
      <c r="AZ135" s="764"/>
      <c r="BA135" s="764"/>
      <c r="BB135" s="764"/>
      <c r="BC135" s="318"/>
      <c r="BD135" s="318"/>
      <c r="BE135" s="764"/>
      <c r="BF135" s="765"/>
      <c r="BG135" s="764"/>
      <c r="BH135" s="318"/>
      <c r="BI135" s="318"/>
      <c r="BJ135" s="764"/>
      <c r="BK135" s="764"/>
      <c r="BL135" s="764"/>
      <c r="BM135" s="764"/>
      <c r="BN135" s="764"/>
      <c r="BO135" s="771"/>
      <c r="BP135" s="343"/>
      <c r="BQ135" s="772"/>
      <c r="BR135" s="773"/>
      <c r="BS135" s="773"/>
      <c r="BT135" s="774"/>
      <c r="BU135" s="775"/>
      <c r="BV135" s="772"/>
      <c r="BW135" s="773"/>
      <c r="BX135" s="773"/>
      <c r="BY135" s="777"/>
      <c r="BZ135" s="778"/>
      <c r="CA135" s="616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</row>
    <row r="136" spans="1:124" ht="42" customHeight="1">
      <c r="A136" s="658"/>
      <c r="H136" s="639" t="s">
        <v>315</v>
      </c>
      <c r="I136" s="757" t="s">
        <v>240</v>
      </c>
      <c r="J136" s="333"/>
      <c r="K136" s="780">
        <v>11</v>
      </c>
      <c r="L136" s="262">
        <f>SUM(R136,W136,AB136,AG136,AL136,AQ136,AV136,BA136,BF136,BK136,BP136,BU136)</f>
        <v>90</v>
      </c>
      <c r="M136" s="266">
        <f>SUM(N136:Q136)</f>
        <v>49</v>
      </c>
      <c r="N136" s="262">
        <f>SUM(T136,Y136,AD136,AI136,AN136,AS136,AX136,BC136,BH136,BM136,BR136,BW136)</f>
        <v>0</v>
      </c>
      <c r="O136" s="263"/>
      <c r="P136" s="263">
        <f>SUM(U136,Z136,AE136,AJ136,AO136,AT136,AY136,BD136,BI136,BN136,BS136,BX136)</f>
        <v>49</v>
      </c>
      <c r="Q136" s="98"/>
      <c r="R136" s="736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6"/>
      <c r="AC136" s="737"/>
      <c r="AD136" s="737"/>
      <c r="AE136" s="737"/>
      <c r="AF136" s="738"/>
      <c r="AG136" s="737"/>
      <c r="AH136" s="737"/>
      <c r="AI136" s="737"/>
      <c r="AJ136" s="737"/>
      <c r="AK136" s="739"/>
      <c r="AL136" s="736"/>
      <c r="AM136" s="737"/>
      <c r="AN136" s="740"/>
      <c r="AO136" s="740"/>
      <c r="AP136" s="737"/>
      <c r="AQ136" s="741"/>
      <c r="AR136" s="737"/>
      <c r="AS136" s="583"/>
      <c r="AT136" s="583"/>
      <c r="AU136" s="742"/>
      <c r="AV136" s="736"/>
      <c r="AW136" s="737"/>
      <c r="AX136" s="737"/>
      <c r="AY136" s="737"/>
      <c r="AZ136" s="737"/>
      <c r="BA136" s="737"/>
      <c r="BB136" s="737"/>
      <c r="BC136" s="318"/>
      <c r="BD136" s="318"/>
      <c r="BE136" s="737"/>
      <c r="BF136" s="736"/>
      <c r="BG136" s="737"/>
      <c r="BH136" s="318"/>
      <c r="BI136" s="318"/>
      <c r="BJ136" s="737"/>
      <c r="BK136" s="737"/>
      <c r="BL136" s="737"/>
      <c r="BM136" s="737"/>
      <c r="BN136" s="737"/>
      <c r="BO136" s="742"/>
      <c r="BP136" s="343">
        <v>90</v>
      </c>
      <c r="BQ136" s="319">
        <f aca="true" t="shared" si="29" ref="BQ136:BQ142">SUM(BR136:BS136)</f>
        <v>49</v>
      </c>
      <c r="BR136" s="318"/>
      <c r="BS136" s="318">
        <v>49</v>
      </c>
      <c r="BT136" s="274">
        <v>3</v>
      </c>
      <c r="BU136" s="274"/>
      <c r="BV136" s="305"/>
      <c r="BW136" s="318"/>
      <c r="BX136" s="318"/>
      <c r="BY136" s="340"/>
      <c r="BZ136" s="425">
        <v>3</v>
      </c>
      <c r="CA136" s="776" t="str">
        <f>'матрица компетенций'!B46</f>
        <v>БПК-30</v>
      </c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</row>
    <row r="137" spans="1:124" ht="63" customHeight="1">
      <c r="A137" s="658"/>
      <c r="H137" s="639" t="s">
        <v>316</v>
      </c>
      <c r="I137" s="756" t="s">
        <v>533</v>
      </c>
      <c r="J137" s="781"/>
      <c r="K137" s="782">
        <v>11</v>
      </c>
      <c r="L137" s="262">
        <f aca="true" t="shared" si="30" ref="L137:L156">SUM(R137,W137,AB137,AG137,AL137,AQ137,AV137,BA137,BF137,BK137,BP137,BU137)</f>
        <v>198</v>
      </c>
      <c r="M137" s="266">
        <f aca="true" t="shared" si="31" ref="M137:M156">SUM(N137:Q137)</f>
        <v>126</v>
      </c>
      <c r="N137" s="262">
        <f aca="true" t="shared" si="32" ref="N137:N156">SUM(T137,Y137,AD137,AI137,AN137,AS137,AX137,BC137,BH137,BM137,BR137,BW137)</f>
        <v>0</v>
      </c>
      <c r="O137" s="263"/>
      <c r="P137" s="263">
        <f aca="true" t="shared" si="33" ref="P137:P156">SUM(U137,Z137,AE137,AJ137,AO137,AT137,AY137,BD137,BI137,BN137,BS137,BX137)</f>
        <v>126</v>
      </c>
      <c r="Q137" s="98"/>
      <c r="R137" s="736"/>
      <c r="S137" s="737"/>
      <c r="T137" s="737"/>
      <c r="U137" s="737"/>
      <c r="V137" s="737"/>
      <c r="W137" s="737"/>
      <c r="X137" s="737"/>
      <c r="Y137" s="737"/>
      <c r="Z137" s="737"/>
      <c r="AA137" s="737"/>
      <c r="AB137" s="736"/>
      <c r="AC137" s="737"/>
      <c r="AD137" s="737"/>
      <c r="AE137" s="737"/>
      <c r="AF137" s="738"/>
      <c r="AG137" s="737"/>
      <c r="AH137" s="737"/>
      <c r="AI137" s="737"/>
      <c r="AJ137" s="737"/>
      <c r="AK137" s="739"/>
      <c r="AL137" s="736"/>
      <c r="AM137" s="737"/>
      <c r="AN137" s="740"/>
      <c r="AO137" s="740"/>
      <c r="AP137" s="737"/>
      <c r="AQ137" s="741"/>
      <c r="AR137" s="737"/>
      <c r="AS137" s="583"/>
      <c r="AT137" s="583"/>
      <c r="AU137" s="742"/>
      <c r="AV137" s="736"/>
      <c r="AW137" s="737"/>
      <c r="AX137" s="737"/>
      <c r="AY137" s="737"/>
      <c r="AZ137" s="737"/>
      <c r="BA137" s="737"/>
      <c r="BB137" s="737"/>
      <c r="BC137" s="318"/>
      <c r="BD137" s="318"/>
      <c r="BE137" s="737"/>
      <c r="BF137" s="736"/>
      <c r="BG137" s="737"/>
      <c r="BH137" s="318"/>
      <c r="BI137" s="318"/>
      <c r="BJ137" s="737"/>
      <c r="BK137" s="737"/>
      <c r="BL137" s="737"/>
      <c r="BM137" s="737"/>
      <c r="BN137" s="737"/>
      <c r="BO137" s="742"/>
      <c r="BP137" s="343">
        <v>198</v>
      </c>
      <c r="BQ137" s="319">
        <f t="shared" si="29"/>
        <v>126</v>
      </c>
      <c r="BR137" s="318"/>
      <c r="BS137" s="318">
        <v>126</v>
      </c>
      <c r="BT137" s="274">
        <v>6</v>
      </c>
      <c r="BU137" s="274"/>
      <c r="BV137" s="305"/>
      <c r="BW137" s="318"/>
      <c r="BX137" s="318"/>
      <c r="BY137" s="340"/>
      <c r="BZ137" s="425">
        <v>6</v>
      </c>
      <c r="CA137" s="776" t="s">
        <v>705</v>
      </c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</row>
    <row r="138" spans="1:124" ht="65.25" customHeight="1">
      <c r="A138" s="658"/>
      <c r="H138" s="639" t="s">
        <v>626</v>
      </c>
      <c r="I138" s="757" t="s">
        <v>535</v>
      </c>
      <c r="J138" s="781"/>
      <c r="K138" s="782">
        <v>11</v>
      </c>
      <c r="L138" s="262">
        <f t="shared" si="30"/>
        <v>198</v>
      </c>
      <c r="M138" s="266">
        <f t="shared" si="31"/>
        <v>126</v>
      </c>
      <c r="N138" s="262">
        <f t="shared" si="32"/>
        <v>0</v>
      </c>
      <c r="O138" s="263"/>
      <c r="P138" s="263">
        <f t="shared" si="33"/>
        <v>126</v>
      </c>
      <c r="Q138" s="98"/>
      <c r="R138" s="736"/>
      <c r="S138" s="737"/>
      <c r="T138" s="737"/>
      <c r="U138" s="737"/>
      <c r="V138" s="737"/>
      <c r="W138" s="737"/>
      <c r="X138" s="737"/>
      <c r="Y138" s="737"/>
      <c r="Z138" s="737"/>
      <c r="AA138" s="737"/>
      <c r="AB138" s="736"/>
      <c r="AC138" s="737"/>
      <c r="AD138" s="737"/>
      <c r="AE138" s="737"/>
      <c r="AF138" s="738"/>
      <c r="AG138" s="737"/>
      <c r="AH138" s="737"/>
      <c r="AI138" s="737"/>
      <c r="AJ138" s="737"/>
      <c r="AK138" s="739"/>
      <c r="AL138" s="736"/>
      <c r="AM138" s="737"/>
      <c r="AN138" s="740"/>
      <c r="AO138" s="740"/>
      <c r="AP138" s="737"/>
      <c r="AQ138" s="741"/>
      <c r="AR138" s="737"/>
      <c r="AS138" s="583"/>
      <c r="AT138" s="583"/>
      <c r="AU138" s="742"/>
      <c r="AV138" s="736"/>
      <c r="AW138" s="737"/>
      <c r="AX138" s="737"/>
      <c r="AY138" s="737"/>
      <c r="AZ138" s="737"/>
      <c r="BA138" s="737"/>
      <c r="BB138" s="737"/>
      <c r="BC138" s="318"/>
      <c r="BD138" s="318"/>
      <c r="BE138" s="737"/>
      <c r="BF138" s="736"/>
      <c r="BG138" s="737"/>
      <c r="BH138" s="318"/>
      <c r="BI138" s="318"/>
      <c r="BJ138" s="737"/>
      <c r="BK138" s="737"/>
      <c r="BL138" s="737"/>
      <c r="BM138" s="737"/>
      <c r="BN138" s="737"/>
      <c r="BO138" s="742"/>
      <c r="BP138" s="343">
        <v>198</v>
      </c>
      <c r="BQ138" s="319">
        <f t="shared" si="29"/>
        <v>126</v>
      </c>
      <c r="BR138" s="318"/>
      <c r="BS138" s="318">
        <v>126</v>
      </c>
      <c r="BT138" s="274">
        <v>6</v>
      </c>
      <c r="BU138" s="274"/>
      <c r="BV138" s="305"/>
      <c r="BW138" s="318"/>
      <c r="BX138" s="318"/>
      <c r="BY138" s="340"/>
      <c r="BZ138" s="425">
        <v>6</v>
      </c>
      <c r="CA138" s="776" t="s">
        <v>706</v>
      </c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</row>
    <row r="139" spans="1:124" ht="63" customHeight="1">
      <c r="A139" s="658"/>
      <c r="H139" s="639" t="s">
        <v>627</v>
      </c>
      <c r="I139" s="756" t="s">
        <v>536</v>
      </c>
      <c r="J139" s="781">
        <v>11</v>
      </c>
      <c r="K139" s="782"/>
      <c r="L139" s="262">
        <f t="shared" si="30"/>
        <v>95</v>
      </c>
      <c r="M139" s="266">
        <f t="shared" si="31"/>
        <v>63</v>
      </c>
      <c r="N139" s="262">
        <f t="shared" si="32"/>
        <v>0</v>
      </c>
      <c r="O139" s="263"/>
      <c r="P139" s="263">
        <f t="shared" si="33"/>
        <v>63</v>
      </c>
      <c r="Q139" s="98"/>
      <c r="R139" s="736"/>
      <c r="S139" s="737"/>
      <c r="T139" s="737"/>
      <c r="U139" s="737"/>
      <c r="V139" s="737"/>
      <c r="W139" s="737"/>
      <c r="X139" s="737"/>
      <c r="Y139" s="737"/>
      <c r="Z139" s="737"/>
      <c r="AA139" s="737"/>
      <c r="AB139" s="736"/>
      <c r="AC139" s="737"/>
      <c r="AD139" s="737"/>
      <c r="AE139" s="737"/>
      <c r="AF139" s="738"/>
      <c r="AG139" s="737"/>
      <c r="AH139" s="737"/>
      <c r="AI139" s="737"/>
      <c r="AJ139" s="737"/>
      <c r="AK139" s="739"/>
      <c r="AL139" s="736"/>
      <c r="AM139" s="737"/>
      <c r="AN139" s="740"/>
      <c r="AO139" s="740"/>
      <c r="AP139" s="737"/>
      <c r="AQ139" s="741"/>
      <c r="AR139" s="737"/>
      <c r="AS139" s="583"/>
      <c r="AT139" s="583"/>
      <c r="AU139" s="742"/>
      <c r="AV139" s="736"/>
      <c r="AW139" s="737"/>
      <c r="AX139" s="737"/>
      <c r="AY139" s="737"/>
      <c r="AZ139" s="737"/>
      <c r="BA139" s="737"/>
      <c r="BB139" s="737"/>
      <c r="BC139" s="318"/>
      <c r="BD139" s="318"/>
      <c r="BE139" s="737"/>
      <c r="BF139" s="736"/>
      <c r="BG139" s="737"/>
      <c r="BH139" s="318"/>
      <c r="BI139" s="318"/>
      <c r="BJ139" s="737"/>
      <c r="BK139" s="737"/>
      <c r="BL139" s="737"/>
      <c r="BM139" s="737"/>
      <c r="BN139" s="737"/>
      <c r="BO139" s="742"/>
      <c r="BP139" s="343">
        <v>95</v>
      </c>
      <c r="BQ139" s="319">
        <f t="shared" si="29"/>
        <v>63</v>
      </c>
      <c r="BR139" s="318"/>
      <c r="BS139" s="318">
        <v>63</v>
      </c>
      <c r="BT139" s="274">
        <v>3</v>
      </c>
      <c r="BU139" s="274"/>
      <c r="BV139" s="305"/>
      <c r="BW139" s="318"/>
      <c r="BX139" s="318"/>
      <c r="BY139" s="340"/>
      <c r="BZ139" s="425">
        <v>3</v>
      </c>
      <c r="CA139" s="776" t="str">
        <f>'матрица компетенций'!B70</f>
        <v>СК-24</v>
      </c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</row>
    <row r="140" spans="1:124" ht="80.25" customHeight="1">
      <c r="A140" s="658"/>
      <c r="H140" s="639" t="s">
        <v>628</v>
      </c>
      <c r="I140" s="756" t="s">
        <v>562</v>
      </c>
      <c r="J140" s="781"/>
      <c r="K140" s="782">
        <v>11</v>
      </c>
      <c r="L140" s="262">
        <f>SUM(R140,W140,AB140,AG140,AL140,AQ140,AV140,BA140,BF140,BK140,BP140,BU140)</f>
        <v>95</v>
      </c>
      <c r="M140" s="266">
        <f>SUM(N140:Q140)</f>
        <v>63</v>
      </c>
      <c r="N140" s="262">
        <f>SUM(T140,Y140,AD140,AI140,AN140,AS140,AX140,BC140,BH140,BM140,BR140,BW140)</f>
        <v>0</v>
      </c>
      <c r="O140" s="263"/>
      <c r="P140" s="263">
        <f>SUM(U140,Z140,AE140,AJ140,AO140,AT140,AY140,BD140,BI140,BN140,BS140,BX140)</f>
        <v>63</v>
      </c>
      <c r="Q140" s="98"/>
      <c r="R140" s="736"/>
      <c r="S140" s="737"/>
      <c r="T140" s="737"/>
      <c r="U140" s="737"/>
      <c r="V140" s="737"/>
      <c r="W140" s="737"/>
      <c r="X140" s="737"/>
      <c r="Y140" s="737"/>
      <c r="Z140" s="737"/>
      <c r="AA140" s="737"/>
      <c r="AB140" s="736"/>
      <c r="AC140" s="737"/>
      <c r="AD140" s="737"/>
      <c r="AE140" s="737"/>
      <c r="AF140" s="738"/>
      <c r="AG140" s="737"/>
      <c r="AH140" s="737"/>
      <c r="AI140" s="737"/>
      <c r="AJ140" s="737"/>
      <c r="AK140" s="739"/>
      <c r="AL140" s="736"/>
      <c r="AM140" s="737"/>
      <c r="AN140" s="740"/>
      <c r="AO140" s="740"/>
      <c r="AP140" s="737"/>
      <c r="AQ140" s="741"/>
      <c r="AR140" s="737"/>
      <c r="AS140" s="583"/>
      <c r="AT140" s="583"/>
      <c r="AU140" s="742"/>
      <c r="AV140" s="736"/>
      <c r="AW140" s="737"/>
      <c r="AX140" s="737"/>
      <c r="AY140" s="737"/>
      <c r="AZ140" s="737"/>
      <c r="BA140" s="737"/>
      <c r="BB140" s="737"/>
      <c r="BC140" s="318"/>
      <c r="BD140" s="318"/>
      <c r="BE140" s="737"/>
      <c r="BF140" s="736"/>
      <c r="BG140" s="737"/>
      <c r="BH140" s="318"/>
      <c r="BI140" s="318"/>
      <c r="BJ140" s="737"/>
      <c r="BK140" s="737"/>
      <c r="BL140" s="737"/>
      <c r="BM140" s="737"/>
      <c r="BN140" s="737"/>
      <c r="BO140" s="742"/>
      <c r="BP140" s="343">
        <v>95</v>
      </c>
      <c r="BQ140" s="319">
        <f t="shared" si="29"/>
        <v>63</v>
      </c>
      <c r="BR140" s="318"/>
      <c r="BS140" s="318">
        <v>63</v>
      </c>
      <c r="BT140" s="274">
        <v>3</v>
      </c>
      <c r="BU140" s="274"/>
      <c r="BV140" s="305"/>
      <c r="BW140" s="318"/>
      <c r="BX140" s="318"/>
      <c r="BY140" s="340"/>
      <c r="BZ140" s="425">
        <v>3</v>
      </c>
      <c r="CA140" s="779" t="s">
        <v>712</v>
      </c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</row>
    <row r="141" spans="1:124" ht="65.25" customHeight="1">
      <c r="A141" s="658"/>
      <c r="H141" s="639" t="s">
        <v>629</v>
      </c>
      <c r="I141" s="757" t="s">
        <v>539</v>
      </c>
      <c r="J141" s="781"/>
      <c r="K141" s="782">
        <v>11</v>
      </c>
      <c r="L141" s="262">
        <f>SUM(R141,W141,AB141,AG141,AL141,AQ141,AV141,BA141,BF141,BK141,BP141,BU141)</f>
        <v>198</v>
      </c>
      <c r="M141" s="266">
        <f>SUM(N141:Q141)</f>
        <v>126</v>
      </c>
      <c r="N141" s="262">
        <f>SUM(T141,Y141,AD141,AI141,AN141,AS141,AX141,BC141,BH141,BM141,BR141,BW141)</f>
        <v>0</v>
      </c>
      <c r="O141" s="263"/>
      <c r="P141" s="263">
        <f>SUM(U141,Z141,AE141,AJ141,AO141,AT141,AY141,BD141,BI141,BN141,BS141,BX141)</f>
        <v>126</v>
      </c>
      <c r="Q141" s="98"/>
      <c r="R141" s="736"/>
      <c r="S141" s="737"/>
      <c r="T141" s="737"/>
      <c r="U141" s="737"/>
      <c r="V141" s="737"/>
      <c r="W141" s="737"/>
      <c r="X141" s="737"/>
      <c r="Y141" s="737"/>
      <c r="Z141" s="737"/>
      <c r="AA141" s="737"/>
      <c r="AB141" s="736"/>
      <c r="AC141" s="737"/>
      <c r="AD141" s="737"/>
      <c r="AE141" s="737"/>
      <c r="AF141" s="738"/>
      <c r="AG141" s="737"/>
      <c r="AH141" s="737"/>
      <c r="AI141" s="737"/>
      <c r="AJ141" s="737"/>
      <c r="AK141" s="739"/>
      <c r="AL141" s="736"/>
      <c r="AM141" s="737"/>
      <c r="AN141" s="740"/>
      <c r="AO141" s="740"/>
      <c r="AP141" s="737"/>
      <c r="AQ141" s="741"/>
      <c r="AR141" s="737"/>
      <c r="AS141" s="583"/>
      <c r="AT141" s="583"/>
      <c r="AU141" s="742"/>
      <c r="AV141" s="736"/>
      <c r="AW141" s="737"/>
      <c r="AX141" s="737"/>
      <c r="AY141" s="737"/>
      <c r="AZ141" s="737"/>
      <c r="BA141" s="737"/>
      <c r="BB141" s="737"/>
      <c r="BC141" s="318"/>
      <c r="BD141" s="318"/>
      <c r="BE141" s="737"/>
      <c r="BF141" s="736"/>
      <c r="BG141" s="737"/>
      <c r="BH141" s="318"/>
      <c r="BI141" s="318"/>
      <c r="BJ141" s="737"/>
      <c r="BK141" s="737"/>
      <c r="BL141" s="737"/>
      <c r="BM141" s="737"/>
      <c r="BN141" s="737"/>
      <c r="BO141" s="742"/>
      <c r="BP141" s="343">
        <v>198</v>
      </c>
      <c r="BQ141" s="319">
        <f t="shared" si="29"/>
        <v>126</v>
      </c>
      <c r="BR141" s="318"/>
      <c r="BS141" s="318">
        <v>126</v>
      </c>
      <c r="BT141" s="274">
        <v>6</v>
      </c>
      <c r="BU141" s="274"/>
      <c r="BV141" s="305"/>
      <c r="BW141" s="318"/>
      <c r="BX141" s="318"/>
      <c r="BY141" s="340"/>
      <c r="BZ141" s="425">
        <v>6</v>
      </c>
      <c r="CA141" s="776" t="s">
        <v>701</v>
      </c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</row>
    <row r="142" spans="1:124" ht="61.5">
      <c r="A142" s="658"/>
      <c r="H142" s="639" t="s">
        <v>630</v>
      </c>
      <c r="I142" s="757" t="s">
        <v>534</v>
      </c>
      <c r="J142" s="781"/>
      <c r="K142" s="782">
        <v>12</v>
      </c>
      <c r="L142" s="262">
        <f>SUM(R142,W142,AB142,AG142,AL142,AQ142,AV142,BA142,BF142,BK142,BP142,BU142)</f>
        <v>198</v>
      </c>
      <c r="M142" s="266">
        <f>SUM(N142:Q142)</f>
        <v>119</v>
      </c>
      <c r="N142" s="262">
        <f>SUM(T142,Y142,AD142,AI142,AN142,AS142,AX142,BC142,BH142,BM142,BR142,BW142)</f>
        <v>0</v>
      </c>
      <c r="O142" s="263"/>
      <c r="P142" s="263">
        <f>SUM(U142,Z142,AE142,AJ142,AO142,AT142,AY142,BD142,BI142,BN142,BS142,BX142)</f>
        <v>119</v>
      </c>
      <c r="Q142" s="98"/>
      <c r="R142" s="736"/>
      <c r="S142" s="737"/>
      <c r="T142" s="737"/>
      <c r="U142" s="737"/>
      <c r="V142" s="737"/>
      <c r="W142" s="737"/>
      <c r="X142" s="737"/>
      <c r="Y142" s="737"/>
      <c r="Z142" s="737"/>
      <c r="AA142" s="737"/>
      <c r="AB142" s="736"/>
      <c r="AC142" s="737"/>
      <c r="AD142" s="737"/>
      <c r="AE142" s="737"/>
      <c r="AF142" s="738"/>
      <c r="AG142" s="737"/>
      <c r="AH142" s="737"/>
      <c r="AI142" s="737"/>
      <c r="AJ142" s="737"/>
      <c r="AK142" s="739"/>
      <c r="AL142" s="736"/>
      <c r="AM142" s="737"/>
      <c r="AN142" s="740"/>
      <c r="AO142" s="740"/>
      <c r="AP142" s="737"/>
      <c r="AQ142" s="741"/>
      <c r="AR142" s="737"/>
      <c r="AS142" s="583"/>
      <c r="AT142" s="583"/>
      <c r="AU142" s="742"/>
      <c r="AV142" s="736"/>
      <c r="AW142" s="737"/>
      <c r="AX142" s="737"/>
      <c r="AY142" s="737"/>
      <c r="AZ142" s="737"/>
      <c r="BA142" s="737"/>
      <c r="BB142" s="737"/>
      <c r="BC142" s="318"/>
      <c r="BD142" s="318"/>
      <c r="BE142" s="737"/>
      <c r="BF142" s="736"/>
      <c r="BG142" s="737"/>
      <c r="BH142" s="318"/>
      <c r="BI142" s="318"/>
      <c r="BJ142" s="737"/>
      <c r="BK142" s="737"/>
      <c r="BL142" s="737"/>
      <c r="BM142" s="737"/>
      <c r="BN142" s="737"/>
      <c r="BO142" s="742"/>
      <c r="BP142" s="343">
        <v>82</v>
      </c>
      <c r="BQ142" s="319">
        <f t="shared" si="29"/>
        <v>42</v>
      </c>
      <c r="BR142" s="318"/>
      <c r="BS142" s="318">
        <v>42</v>
      </c>
      <c r="BT142" s="274"/>
      <c r="BU142" s="775">
        <v>116</v>
      </c>
      <c r="BV142" s="320">
        <f>SUM(BW142:BX142)</f>
        <v>77</v>
      </c>
      <c r="BW142" s="318"/>
      <c r="BX142" s="318">
        <v>77</v>
      </c>
      <c r="BY142" s="340">
        <v>6</v>
      </c>
      <c r="BZ142" s="425">
        <v>6</v>
      </c>
      <c r="CA142" s="776" t="s">
        <v>707</v>
      </c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</row>
    <row r="143" spans="1:124" ht="60.75" customHeight="1">
      <c r="A143" s="658"/>
      <c r="H143" s="639" t="s">
        <v>631</v>
      </c>
      <c r="I143" s="756" t="s">
        <v>537</v>
      </c>
      <c r="J143" s="781"/>
      <c r="K143" s="782">
        <v>12</v>
      </c>
      <c r="L143" s="262">
        <f t="shared" si="30"/>
        <v>90</v>
      </c>
      <c r="M143" s="266">
        <f t="shared" si="31"/>
        <v>49</v>
      </c>
      <c r="N143" s="262">
        <f t="shared" si="32"/>
        <v>0</v>
      </c>
      <c r="O143" s="263"/>
      <c r="P143" s="263">
        <f t="shared" si="33"/>
        <v>49</v>
      </c>
      <c r="Q143" s="98"/>
      <c r="R143" s="736"/>
      <c r="S143" s="737"/>
      <c r="T143" s="737"/>
      <c r="U143" s="737"/>
      <c r="V143" s="737"/>
      <c r="W143" s="737"/>
      <c r="X143" s="737"/>
      <c r="Y143" s="737"/>
      <c r="Z143" s="737"/>
      <c r="AA143" s="737"/>
      <c r="AB143" s="736"/>
      <c r="AC143" s="737"/>
      <c r="AD143" s="737"/>
      <c r="AE143" s="737"/>
      <c r="AF143" s="738"/>
      <c r="AG143" s="737"/>
      <c r="AH143" s="737"/>
      <c r="AI143" s="737"/>
      <c r="AJ143" s="737"/>
      <c r="AK143" s="739"/>
      <c r="AL143" s="736"/>
      <c r="AM143" s="737"/>
      <c r="AN143" s="740"/>
      <c r="AO143" s="740"/>
      <c r="AP143" s="737"/>
      <c r="AQ143" s="741"/>
      <c r="AR143" s="737"/>
      <c r="AS143" s="583"/>
      <c r="AT143" s="583"/>
      <c r="AU143" s="742"/>
      <c r="AV143" s="736"/>
      <c r="AW143" s="737"/>
      <c r="AX143" s="737"/>
      <c r="AY143" s="737"/>
      <c r="AZ143" s="737"/>
      <c r="BA143" s="737"/>
      <c r="BB143" s="737"/>
      <c r="BC143" s="318"/>
      <c r="BD143" s="318"/>
      <c r="BE143" s="737"/>
      <c r="BF143" s="736"/>
      <c r="BG143" s="737"/>
      <c r="BH143" s="318"/>
      <c r="BI143" s="318"/>
      <c r="BJ143" s="737"/>
      <c r="BK143" s="737"/>
      <c r="BL143" s="737"/>
      <c r="BM143" s="737"/>
      <c r="BN143" s="737"/>
      <c r="BO143" s="742"/>
      <c r="BP143" s="273"/>
      <c r="BQ143" s="319"/>
      <c r="BR143" s="318"/>
      <c r="BS143" s="318"/>
      <c r="BT143" s="274"/>
      <c r="BU143" s="775">
        <v>90</v>
      </c>
      <c r="BV143" s="320">
        <f>SUM(BW143:BX143)</f>
        <v>49</v>
      </c>
      <c r="BW143" s="318"/>
      <c r="BX143" s="761">
        <v>49</v>
      </c>
      <c r="BY143" s="340">
        <v>3</v>
      </c>
      <c r="BZ143" s="425">
        <v>3</v>
      </c>
      <c r="CA143" s="779" t="s">
        <v>708</v>
      </c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</row>
    <row r="144" spans="1:124" ht="82.5" customHeight="1">
      <c r="A144" s="658"/>
      <c r="H144" s="639" t="s">
        <v>632</v>
      </c>
      <c r="I144" s="756" t="s">
        <v>81</v>
      </c>
      <c r="J144" s="781"/>
      <c r="K144" s="782">
        <v>12</v>
      </c>
      <c r="L144" s="262">
        <f t="shared" si="30"/>
        <v>90</v>
      </c>
      <c r="M144" s="266">
        <f t="shared" si="31"/>
        <v>56</v>
      </c>
      <c r="N144" s="262">
        <f t="shared" si="32"/>
        <v>0</v>
      </c>
      <c r="O144" s="263"/>
      <c r="P144" s="263">
        <f t="shared" si="33"/>
        <v>56</v>
      </c>
      <c r="Q144" s="98"/>
      <c r="R144" s="736"/>
      <c r="S144" s="737"/>
      <c r="T144" s="737"/>
      <c r="U144" s="737"/>
      <c r="V144" s="737"/>
      <c r="W144" s="737"/>
      <c r="X144" s="737"/>
      <c r="Y144" s="737"/>
      <c r="Z144" s="737"/>
      <c r="AA144" s="737"/>
      <c r="AB144" s="736"/>
      <c r="AC144" s="737"/>
      <c r="AD144" s="737"/>
      <c r="AE144" s="737"/>
      <c r="AF144" s="738"/>
      <c r="AG144" s="737"/>
      <c r="AH144" s="737"/>
      <c r="AI144" s="737"/>
      <c r="AJ144" s="737"/>
      <c r="AK144" s="739"/>
      <c r="AL144" s="736"/>
      <c r="AM144" s="737"/>
      <c r="AN144" s="740"/>
      <c r="AO144" s="740"/>
      <c r="AP144" s="737"/>
      <c r="AQ144" s="741"/>
      <c r="AR144" s="737"/>
      <c r="AS144" s="583"/>
      <c r="AT144" s="583"/>
      <c r="AU144" s="742"/>
      <c r="AV144" s="736"/>
      <c r="AW144" s="737"/>
      <c r="AX144" s="737"/>
      <c r="AY144" s="737"/>
      <c r="AZ144" s="737"/>
      <c r="BA144" s="737"/>
      <c r="BB144" s="737"/>
      <c r="BC144" s="318"/>
      <c r="BD144" s="318"/>
      <c r="BE144" s="737"/>
      <c r="BF144" s="736"/>
      <c r="BG144" s="737"/>
      <c r="BH144" s="318"/>
      <c r="BI144" s="318"/>
      <c r="BJ144" s="737"/>
      <c r="BK144" s="737"/>
      <c r="BL144" s="737"/>
      <c r="BM144" s="737"/>
      <c r="BN144" s="737"/>
      <c r="BO144" s="742"/>
      <c r="BP144" s="273"/>
      <c r="BQ144" s="319"/>
      <c r="BR144" s="318"/>
      <c r="BS144" s="318"/>
      <c r="BT144" s="274"/>
      <c r="BU144" s="775">
        <v>90</v>
      </c>
      <c r="BV144" s="320">
        <f>SUM(BW144:BX144)</f>
        <v>56</v>
      </c>
      <c r="BW144" s="318"/>
      <c r="BX144" s="318">
        <v>56</v>
      </c>
      <c r="BY144" s="340">
        <v>3</v>
      </c>
      <c r="BZ144" s="425">
        <v>3</v>
      </c>
      <c r="CA144" s="618" t="str">
        <f>'матрица компетенций'!B68</f>
        <v>СК-22</v>
      </c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</row>
    <row r="145" spans="1:124" ht="71.25" customHeight="1">
      <c r="A145" s="658"/>
      <c r="H145" s="834" t="s">
        <v>633</v>
      </c>
      <c r="I145" s="756" t="s">
        <v>538</v>
      </c>
      <c r="J145" s="781"/>
      <c r="K145" s="782">
        <v>12</v>
      </c>
      <c r="L145" s="262">
        <f t="shared" si="30"/>
        <v>116</v>
      </c>
      <c r="M145" s="266">
        <f t="shared" si="31"/>
        <v>77</v>
      </c>
      <c r="N145" s="262">
        <f t="shared" si="32"/>
        <v>0</v>
      </c>
      <c r="O145" s="263"/>
      <c r="P145" s="263">
        <f t="shared" si="33"/>
        <v>77</v>
      </c>
      <c r="Q145" s="98"/>
      <c r="R145" s="736"/>
      <c r="S145" s="737"/>
      <c r="T145" s="737"/>
      <c r="U145" s="737"/>
      <c r="V145" s="737"/>
      <c r="W145" s="737"/>
      <c r="X145" s="737"/>
      <c r="Y145" s="737"/>
      <c r="Z145" s="737"/>
      <c r="AA145" s="737"/>
      <c r="AB145" s="736"/>
      <c r="AC145" s="737"/>
      <c r="AD145" s="737"/>
      <c r="AE145" s="737"/>
      <c r="AF145" s="738"/>
      <c r="AG145" s="737"/>
      <c r="AH145" s="737"/>
      <c r="AI145" s="737"/>
      <c r="AJ145" s="737"/>
      <c r="AK145" s="739"/>
      <c r="AL145" s="736"/>
      <c r="AM145" s="737"/>
      <c r="AN145" s="740"/>
      <c r="AO145" s="740"/>
      <c r="AP145" s="737"/>
      <c r="AQ145" s="741"/>
      <c r="AR145" s="737"/>
      <c r="AS145" s="583"/>
      <c r="AT145" s="583"/>
      <c r="AU145" s="742"/>
      <c r="AV145" s="736"/>
      <c r="AW145" s="737"/>
      <c r="AX145" s="737"/>
      <c r="AY145" s="737"/>
      <c r="AZ145" s="737"/>
      <c r="BA145" s="737"/>
      <c r="BB145" s="737"/>
      <c r="BC145" s="318"/>
      <c r="BD145" s="318"/>
      <c r="BE145" s="737"/>
      <c r="BF145" s="736"/>
      <c r="BG145" s="737"/>
      <c r="BH145" s="318"/>
      <c r="BI145" s="318"/>
      <c r="BJ145" s="737"/>
      <c r="BK145" s="737"/>
      <c r="BL145" s="737"/>
      <c r="BM145" s="737"/>
      <c r="BN145" s="737"/>
      <c r="BO145" s="742"/>
      <c r="BP145" s="273"/>
      <c r="BQ145" s="319"/>
      <c r="BR145" s="318"/>
      <c r="BS145" s="318"/>
      <c r="BT145" s="274"/>
      <c r="BU145" s="274">
        <v>116</v>
      </c>
      <c r="BV145" s="305">
        <f>SUM(BW145:BX145)</f>
        <v>77</v>
      </c>
      <c r="BW145" s="318"/>
      <c r="BX145" s="318">
        <v>77</v>
      </c>
      <c r="BY145" s="340">
        <v>3</v>
      </c>
      <c r="BZ145" s="425">
        <v>3</v>
      </c>
      <c r="CA145" s="833" t="s">
        <v>703</v>
      </c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</row>
    <row r="146" spans="1:124" ht="139.5" customHeight="1">
      <c r="A146" s="658"/>
      <c r="H146" s="639" t="s">
        <v>466</v>
      </c>
      <c r="I146" s="669" t="s">
        <v>586</v>
      </c>
      <c r="J146" s="758"/>
      <c r="K146" s="763"/>
      <c r="L146" s="262">
        <f t="shared" si="30"/>
        <v>0</v>
      </c>
      <c r="M146" s="266"/>
      <c r="N146" s="262"/>
      <c r="O146" s="263"/>
      <c r="P146" s="263"/>
      <c r="Q146" s="98"/>
      <c r="R146" s="736"/>
      <c r="S146" s="737"/>
      <c r="T146" s="737"/>
      <c r="U146" s="737"/>
      <c r="V146" s="737"/>
      <c r="W146" s="737"/>
      <c r="X146" s="737"/>
      <c r="Y146" s="737"/>
      <c r="Z146" s="737"/>
      <c r="AA146" s="737"/>
      <c r="AB146" s="736"/>
      <c r="AC146" s="737"/>
      <c r="AD146" s="737"/>
      <c r="AE146" s="737"/>
      <c r="AF146" s="738"/>
      <c r="AG146" s="737"/>
      <c r="AH146" s="737"/>
      <c r="AI146" s="737"/>
      <c r="AJ146" s="737"/>
      <c r="AK146" s="739"/>
      <c r="AL146" s="736"/>
      <c r="AM146" s="737"/>
      <c r="AN146" s="740"/>
      <c r="AO146" s="740"/>
      <c r="AP146" s="737"/>
      <c r="AQ146" s="741"/>
      <c r="AR146" s="737"/>
      <c r="AS146" s="583"/>
      <c r="AT146" s="583"/>
      <c r="AU146" s="742"/>
      <c r="AV146" s="736"/>
      <c r="AW146" s="737"/>
      <c r="AX146" s="737"/>
      <c r="AY146" s="737"/>
      <c r="AZ146" s="737"/>
      <c r="BA146" s="737"/>
      <c r="BB146" s="737"/>
      <c r="BC146" s="318"/>
      <c r="BD146" s="318"/>
      <c r="BE146" s="737"/>
      <c r="BF146" s="736"/>
      <c r="BG146" s="737"/>
      <c r="BH146" s="318"/>
      <c r="BI146" s="318"/>
      <c r="BJ146" s="737"/>
      <c r="BK146" s="737"/>
      <c r="BL146" s="737"/>
      <c r="BM146" s="737"/>
      <c r="BN146" s="737"/>
      <c r="BO146" s="742"/>
      <c r="BP146" s="273"/>
      <c r="BQ146" s="319"/>
      <c r="BR146" s="318"/>
      <c r="BS146" s="318"/>
      <c r="BT146" s="274"/>
      <c r="BU146" s="274"/>
      <c r="BV146" s="305"/>
      <c r="BW146" s="318"/>
      <c r="BX146" s="318"/>
      <c r="BY146" s="340"/>
      <c r="BZ146" s="425"/>
      <c r="CA146" s="779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</row>
    <row r="147" spans="1:124" ht="60.75" customHeight="1">
      <c r="A147" s="658"/>
      <c r="H147" s="639" t="s">
        <v>467</v>
      </c>
      <c r="I147" s="756" t="s">
        <v>536</v>
      </c>
      <c r="J147" s="786">
        <v>11</v>
      </c>
      <c r="K147" s="782"/>
      <c r="L147" s="262">
        <f t="shared" si="30"/>
        <v>95</v>
      </c>
      <c r="M147" s="266">
        <f t="shared" si="31"/>
        <v>63</v>
      </c>
      <c r="N147" s="262">
        <f t="shared" si="32"/>
        <v>0</v>
      </c>
      <c r="O147" s="263"/>
      <c r="P147" s="263">
        <f t="shared" si="33"/>
        <v>63</v>
      </c>
      <c r="Q147" s="743"/>
      <c r="R147" s="736"/>
      <c r="S147" s="737"/>
      <c r="T147" s="737"/>
      <c r="U147" s="737"/>
      <c r="V147" s="737"/>
      <c r="W147" s="737"/>
      <c r="X147" s="737"/>
      <c r="Y147" s="737"/>
      <c r="Z147" s="737"/>
      <c r="AA147" s="737"/>
      <c r="AB147" s="736"/>
      <c r="AC147" s="737"/>
      <c r="AD147" s="737"/>
      <c r="AE147" s="737"/>
      <c r="AF147" s="738"/>
      <c r="AG147" s="737"/>
      <c r="AH147" s="737"/>
      <c r="AI147" s="737"/>
      <c r="AJ147" s="737"/>
      <c r="AK147" s="739"/>
      <c r="AL147" s="736"/>
      <c r="AM147" s="737"/>
      <c r="AN147" s="740"/>
      <c r="AO147" s="740"/>
      <c r="AP147" s="737"/>
      <c r="AQ147" s="741"/>
      <c r="AR147" s="737"/>
      <c r="AS147" s="583"/>
      <c r="AT147" s="583"/>
      <c r="AU147" s="742"/>
      <c r="AV147" s="736"/>
      <c r="AW147" s="737"/>
      <c r="AX147" s="737"/>
      <c r="AY147" s="737"/>
      <c r="AZ147" s="737"/>
      <c r="BA147" s="737"/>
      <c r="BB147" s="737"/>
      <c r="BC147" s="318"/>
      <c r="BD147" s="318"/>
      <c r="BE147" s="737"/>
      <c r="BF147" s="736"/>
      <c r="BG147" s="737"/>
      <c r="BH147" s="318"/>
      <c r="BI147" s="318"/>
      <c r="BJ147" s="737"/>
      <c r="BK147" s="737"/>
      <c r="BL147" s="737"/>
      <c r="BM147" s="737"/>
      <c r="BN147" s="737"/>
      <c r="BO147" s="742"/>
      <c r="BP147" s="343">
        <v>95</v>
      </c>
      <c r="BQ147" s="319">
        <f aca="true" t="shared" si="34" ref="BQ147:BQ153">SUM(BR147:BS147)</f>
        <v>63</v>
      </c>
      <c r="BR147" s="318"/>
      <c r="BS147" s="318">
        <v>63</v>
      </c>
      <c r="BT147" s="274">
        <v>3</v>
      </c>
      <c r="BU147" s="274"/>
      <c r="BV147" s="305"/>
      <c r="BW147" s="318"/>
      <c r="BX147" s="318"/>
      <c r="BY147" s="340"/>
      <c r="BZ147" s="425">
        <v>3</v>
      </c>
      <c r="CA147" s="779" t="str">
        <f>'матрица компетенций'!B70</f>
        <v>СК-24</v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</row>
    <row r="148" spans="1:124" ht="60.75" customHeight="1">
      <c r="A148" s="658"/>
      <c r="H148" s="639" t="s">
        <v>468</v>
      </c>
      <c r="I148" s="756" t="s">
        <v>540</v>
      </c>
      <c r="J148" s="781"/>
      <c r="K148" s="782">
        <v>11</v>
      </c>
      <c r="L148" s="262">
        <f t="shared" si="30"/>
        <v>90</v>
      </c>
      <c r="M148" s="266">
        <f t="shared" si="31"/>
        <v>56</v>
      </c>
      <c r="N148" s="262">
        <f t="shared" si="32"/>
        <v>0</v>
      </c>
      <c r="O148" s="263"/>
      <c r="P148" s="263">
        <f t="shared" si="33"/>
        <v>56</v>
      </c>
      <c r="Q148" s="743"/>
      <c r="R148" s="736"/>
      <c r="S148" s="737"/>
      <c r="T148" s="737"/>
      <c r="U148" s="737"/>
      <c r="V148" s="737" t="s">
        <v>560</v>
      </c>
      <c r="W148" s="737"/>
      <c r="X148" s="737"/>
      <c r="Y148" s="737"/>
      <c r="Z148" s="737"/>
      <c r="AA148" s="737"/>
      <c r="AB148" s="736"/>
      <c r="AC148" s="737"/>
      <c r="AD148" s="737"/>
      <c r="AE148" s="737"/>
      <c r="AF148" s="738"/>
      <c r="AG148" s="737"/>
      <c r="AH148" s="737"/>
      <c r="AI148" s="737"/>
      <c r="AJ148" s="737"/>
      <c r="AK148" s="739"/>
      <c r="AL148" s="736"/>
      <c r="AM148" s="737"/>
      <c r="AN148" s="740"/>
      <c r="AO148" s="740"/>
      <c r="AP148" s="737"/>
      <c r="AQ148" s="741"/>
      <c r="AR148" s="737"/>
      <c r="AS148" s="583"/>
      <c r="AT148" s="583"/>
      <c r="AU148" s="742"/>
      <c r="AV148" s="736"/>
      <c r="AW148" s="737"/>
      <c r="AX148" s="737"/>
      <c r="AY148" s="737"/>
      <c r="AZ148" s="737"/>
      <c r="BA148" s="737"/>
      <c r="BB148" s="737"/>
      <c r="BC148" s="318"/>
      <c r="BD148" s="318"/>
      <c r="BE148" s="737"/>
      <c r="BF148" s="736"/>
      <c r="BG148" s="737"/>
      <c r="BH148" s="318"/>
      <c r="BI148" s="318"/>
      <c r="BJ148" s="737"/>
      <c r="BK148" s="737"/>
      <c r="BL148" s="737"/>
      <c r="BM148" s="737"/>
      <c r="BN148" s="737"/>
      <c r="BO148" s="742"/>
      <c r="BP148" s="273">
        <v>90</v>
      </c>
      <c r="BQ148" s="319">
        <f t="shared" si="34"/>
        <v>56</v>
      </c>
      <c r="BR148" s="318"/>
      <c r="BS148" s="318">
        <v>56</v>
      </c>
      <c r="BT148" s="274">
        <v>3</v>
      </c>
      <c r="BU148" s="274"/>
      <c r="BV148" s="305"/>
      <c r="BW148" s="318"/>
      <c r="BX148" s="318"/>
      <c r="BY148" s="340"/>
      <c r="BZ148" s="425">
        <v>3</v>
      </c>
      <c r="CA148" s="779" t="s">
        <v>373</v>
      </c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</row>
    <row r="149" spans="1:124" ht="112.5" customHeight="1">
      <c r="A149" s="658"/>
      <c r="H149" s="639" t="s">
        <v>469</v>
      </c>
      <c r="I149" s="756" t="s">
        <v>541</v>
      </c>
      <c r="J149" s="784"/>
      <c r="K149" s="782">
        <v>11</v>
      </c>
      <c r="L149" s="262">
        <f t="shared" si="30"/>
        <v>198</v>
      </c>
      <c r="M149" s="266">
        <f t="shared" si="31"/>
        <v>112</v>
      </c>
      <c r="N149" s="262">
        <f t="shared" si="32"/>
        <v>0</v>
      </c>
      <c r="O149" s="263"/>
      <c r="P149" s="263">
        <f t="shared" si="33"/>
        <v>112</v>
      </c>
      <c r="Q149" s="743"/>
      <c r="R149" s="736"/>
      <c r="S149" s="737"/>
      <c r="T149" s="737"/>
      <c r="U149" s="737"/>
      <c r="V149" s="737"/>
      <c r="W149" s="737"/>
      <c r="X149" s="737"/>
      <c r="Y149" s="737"/>
      <c r="Z149" s="737"/>
      <c r="AA149" s="737"/>
      <c r="AB149" s="736"/>
      <c r="AC149" s="737"/>
      <c r="AD149" s="737"/>
      <c r="AE149" s="737"/>
      <c r="AF149" s="738"/>
      <c r="AG149" s="737"/>
      <c r="AH149" s="737"/>
      <c r="AI149" s="737"/>
      <c r="AJ149" s="737"/>
      <c r="AK149" s="739"/>
      <c r="AL149" s="736"/>
      <c r="AM149" s="737"/>
      <c r="AN149" s="740"/>
      <c r="AO149" s="740"/>
      <c r="AP149" s="737"/>
      <c r="AQ149" s="741"/>
      <c r="AR149" s="737"/>
      <c r="AS149" s="583"/>
      <c r="AT149" s="583"/>
      <c r="AU149" s="742"/>
      <c r="AV149" s="736"/>
      <c r="AW149" s="737"/>
      <c r="AX149" s="737"/>
      <c r="AY149" s="737"/>
      <c r="AZ149" s="737"/>
      <c r="BA149" s="737"/>
      <c r="BB149" s="737"/>
      <c r="BC149" s="318"/>
      <c r="BD149" s="318"/>
      <c r="BE149" s="737"/>
      <c r="BF149" s="736"/>
      <c r="BG149" s="737"/>
      <c r="BH149" s="318"/>
      <c r="BI149" s="318"/>
      <c r="BJ149" s="737"/>
      <c r="BK149" s="737"/>
      <c r="BL149" s="737"/>
      <c r="BM149" s="737"/>
      <c r="BN149" s="737"/>
      <c r="BO149" s="742"/>
      <c r="BP149" s="343">
        <v>198</v>
      </c>
      <c r="BQ149" s="319">
        <f t="shared" si="34"/>
        <v>112</v>
      </c>
      <c r="BR149" s="318"/>
      <c r="BS149" s="318">
        <v>112</v>
      </c>
      <c r="BT149" s="274">
        <v>6</v>
      </c>
      <c r="BU149" s="274"/>
      <c r="BV149" s="305"/>
      <c r="BW149" s="318"/>
      <c r="BX149" s="318"/>
      <c r="BY149" s="340"/>
      <c r="BZ149" s="425">
        <v>6</v>
      </c>
      <c r="CA149" s="776" t="s">
        <v>709</v>
      </c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</row>
    <row r="150" spans="1:124" ht="81.75" customHeight="1">
      <c r="A150" s="658"/>
      <c r="H150" s="639" t="s">
        <v>634</v>
      </c>
      <c r="I150" s="756" t="s">
        <v>543</v>
      </c>
      <c r="J150" s="784"/>
      <c r="K150" s="782">
        <v>11</v>
      </c>
      <c r="L150" s="262">
        <f t="shared" si="30"/>
        <v>198</v>
      </c>
      <c r="M150" s="266">
        <f t="shared" si="31"/>
        <v>126</v>
      </c>
      <c r="N150" s="262">
        <f t="shared" si="32"/>
        <v>0</v>
      </c>
      <c r="O150" s="263"/>
      <c r="P150" s="263">
        <f t="shared" si="33"/>
        <v>126</v>
      </c>
      <c r="Q150" s="743"/>
      <c r="R150" s="736"/>
      <c r="S150" s="737"/>
      <c r="T150" s="737"/>
      <c r="U150" s="737"/>
      <c r="V150" s="737"/>
      <c r="W150" s="737"/>
      <c r="X150" s="737"/>
      <c r="Y150" s="737"/>
      <c r="Z150" s="737"/>
      <c r="AA150" s="737"/>
      <c r="AB150" s="736"/>
      <c r="AC150" s="737"/>
      <c r="AD150" s="737"/>
      <c r="AE150" s="737"/>
      <c r="AF150" s="738"/>
      <c r="AG150" s="737"/>
      <c r="AH150" s="737"/>
      <c r="AI150" s="737"/>
      <c r="AJ150" s="737"/>
      <c r="AK150" s="739"/>
      <c r="AL150" s="736"/>
      <c r="AM150" s="737"/>
      <c r="AN150" s="740"/>
      <c r="AO150" s="740"/>
      <c r="AP150" s="737"/>
      <c r="AQ150" s="741"/>
      <c r="AR150" s="737"/>
      <c r="AS150" s="583"/>
      <c r="AT150" s="583"/>
      <c r="AU150" s="742"/>
      <c r="AV150" s="736"/>
      <c r="AW150" s="737"/>
      <c r="AX150" s="737"/>
      <c r="AY150" s="737"/>
      <c r="AZ150" s="737"/>
      <c r="BA150" s="737"/>
      <c r="BB150" s="737"/>
      <c r="BC150" s="318"/>
      <c r="BD150" s="318"/>
      <c r="BE150" s="737"/>
      <c r="BF150" s="736"/>
      <c r="BG150" s="737"/>
      <c r="BH150" s="318"/>
      <c r="BI150" s="318"/>
      <c r="BJ150" s="737"/>
      <c r="BK150" s="737"/>
      <c r="BL150" s="737"/>
      <c r="BM150" s="737"/>
      <c r="BN150" s="737"/>
      <c r="BO150" s="742"/>
      <c r="BP150" s="343">
        <v>198</v>
      </c>
      <c r="BQ150" s="319">
        <f t="shared" si="34"/>
        <v>126</v>
      </c>
      <c r="BR150" s="318"/>
      <c r="BS150" s="318">
        <v>126</v>
      </c>
      <c r="BT150" s="274">
        <v>6</v>
      </c>
      <c r="BU150" s="274"/>
      <c r="BV150" s="305"/>
      <c r="BW150" s="318"/>
      <c r="BX150" s="318"/>
      <c r="BY150" s="340"/>
      <c r="BZ150" s="425">
        <v>6</v>
      </c>
      <c r="CA150" s="776" t="s">
        <v>706</v>
      </c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</row>
    <row r="151" spans="1:124" ht="84" customHeight="1">
      <c r="A151" s="658"/>
      <c r="H151" s="639" t="s">
        <v>635</v>
      </c>
      <c r="I151" s="756" t="s">
        <v>546</v>
      </c>
      <c r="J151" s="784"/>
      <c r="K151" s="782">
        <v>11</v>
      </c>
      <c r="L151" s="262">
        <f>SUM(R151,W151,AB151,AG151,AL151,AQ151,AV151,BA151,BF151,BK151,BP151,BU151)</f>
        <v>198</v>
      </c>
      <c r="M151" s="266">
        <f>SUM(N151:Q151)</f>
        <v>126</v>
      </c>
      <c r="N151" s="262">
        <f>SUM(T151,Y151,AD151,AI151,AN151,AS151,AX151,BC151,BH151,BM151,BR151,BW151)</f>
        <v>0</v>
      </c>
      <c r="O151" s="263"/>
      <c r="P151" s="263">
        <f>SUM(U151,Z151,AE151,AJ151,AO151,AT151,AY151,BD151,BI151,BN151,BS151,BX151)</f>
        <v>126</v>
      </c>
      <c r="Q151" s="743"/>
      <c r="R151" s="736"/>
      <c r="S151" s="737"/>
      <c r="T151" s="737"/>
      <c r="U151" s="737"/>
      <c r="V151" s="737"/>
      <c r="W151" s="737"/>
      <c r="X151" s="737"/>
      <c r="Y151" s="737"/>
      <c r="Z151" s="737"/>
      <c r="AA151" s="737"/>
      <c r="AB151" s="736"/>
      <c r="AC151" s="737"/>
      <c r="AD151" s="737"/>
      <c r="AE151" s="737"/>
      <c r="AF151" s="738"/>
      <c r="AG151" s="737"/>
      <c r="AH151" s="737"/>
      <c r="AI151" s="737"/>
      <c r="AJ151" s="737"/>
      <c r="AK151" s="739"/>
      <c r="AL151" s="736"/>
      <c r="AM151" s="737"/>
      <c r="AN151" s="740"/>
      <c r="AO151" s="740"/>
      <c r="AP151" s="737"/>
      <c r="AQ151" s="741"/>
      <c r="AR151" s="737"/>
      <c r="AS151" s="583"/>
      <c r="AT151" s="583"/>
      <c r="AU151" s="742"/>
      <c r="AV151" s="736"/>
      <c r="AW151" s="737"/>
      <c r="AX151" s="737"/>
      <c r="AY151" s="737"/>
      <c r="AZ151" s="737"/>
      <c r="BA151" s="737"/>
      <c r="BB151" s="737"/>
      <c r="BC151" s="318"/>
      <c r="BD151" s="318"/>
      <c r="BE151" s="737"/>
      <c r="BF151" s="736"/>
      <c r="BG151" s="737"/>
      <c r="BH151" s="318"/>
      <c r="BI151" s="318"/>
      <c r="BJ151" s="737"/>
      <c r="BK151" s="737"/>
      <c r="BL151" s="737"/>
      <c r="BM151" s="737"/>
      <c r="BN151" s="737"/>
      <c r="BO151" s="742"/>
      <c r="BP151" s="343">
        <v>198</v>
      </c>
      <c r="BQ151" s="319">
        <f t="shared" si="34"/>
        <v>126</v>
      </c>
      <c r="BR151" s="318"/>
      <c r="BS151" s="318">
        <v>126</v>
      </c>
      <c r="BT151" s="274">
        <v>6</v>
      </c>
      <c r="BU151" s="274"/>
      <c r="BV151" s="305"/>
      <c r="BW151" s="318"/>
      <c r="BX151" s="318"/>
      <c r="BY151" s="340"/>
      <c r="BZ151" s="425">
        <v>6</v>
      </c>
      <c r="CA151" s="776" t="s">
        <v>701</v>
      </c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</row>
    <row r="152" spans="1:124" ht="81.75" customHeight="1">
      <c r="A152" s="658"/>
      <c r="H152" s="639" t="s">
        <v>636</v>
      </c>
      <c r="I152" s="756" t="s">
        <v>562</v>
      </c>
      <c r="J152" s="784"/>
      <c r="K152" s="782">
        <v>11</v>
      </c>
      <c r="L152" s="262">
        <f>SUM(R152,W152,AB152,AG152,AL152,AQ152,AV152,BA152,BF152,BK152,BP152,BU152)</f>
        <v>95</v>
      </c>
      <c r="M152" s="266">
        <f>SUM(N152:Q152)</f>
        <v>63</v>
      </c>
      <c r="N152" s="262">
        <f>SUM(T152,Y152,AD152,AI152,AN152,AS152,AX152,BC152,BH152,BM152,BR152,BW152)</f>
        <v>0</v>
      </c>
      <c r="O152" s="263"/>
      <c r="P152" s="263">
        <f>SUM(U152,Z152,AE152,AJ152,AO152,AT152,AY152,BD152,BI152,BN152,BS152,BX152)</f>
        <v>63</v>
      </c>
      <c r="Q152" s="743"/>
      <c r="R152" s="736"/>
      <c r="S152" s="737"/>
      <c r="T152" s="737"/>
      <c r="U152" s="737"/>
      <c r="V152" s="737"/>
      <c r="W152" s="737"/>
      <c r="X152" s="737"/>
      <c r="Y152" s="737"/>
      <c r="Z152" s="737"/>
      <c r="AA152" s="737"/>
      <c r="AB152" s="736"/>
      <c r="AC152" s="737"/>
      <c r="AD152" s="737"/>
      <c r="AE152" s="737"/>
      <c r="AF152" s="738"/>
      <c r="AG152" s="737"/>
      <c r="AH152" s="737"/>
      <c r="AI152" s="737"/>
      <c r="AJ152" s="737"/>
      <c r="AK152" s="739"/>
      <c r="AL152" s="736"/>
      <c r="AM152" s="737"/>
      <c r="AN152" s="740"/>
      <c r="AO152" s="740"/>
      <c r="AP152" s="737"/>
      <c r="AQ152" s="741"/>
      <c r="AR152" s="737"/>
      <c r="AS152" s="583"/>
      <c r="AT152" s="583"/>
      <c r="AU152" s="742"/>
      <c r="AV152" s="736"/>
      <c r="AW152" s="737"/>
      <c r="AX152" s="737"/>
      <c r="AY152" s="737"/>
      <c r="AZ152" s="737"/>
      <c r="BA152" s="737"/>
      <c r="BB152" s="737"/>
      <c r="BC152" s="318"/>
      <c r="BD152" s="318"/>
      <c r="BE152" s="737"/>
      <c r="BF152" s="736"/>
      <c r="BG152" s="737"/>
      <c r="BH152" s="318"/>
      <c r="BI152" s="318"/>
      <c r="BJ152" s="737"/>
      <c r="BK152" s="737"/>
      <c r="BL152" s="737"/>
      <c r="BM152" s="737"/>
      <c r="BN152" s="737"/>
      <c r="BO152" s="742"/>
      <c r="BP152" s="343">
        <v>95</v>
      </c>
      <c r="BQ152" s="319">
        <f t="shared" si="34"/>
        <v>63</v>
      </c>
      <c r="BR152" s="318"/>
      <c r="BS152" s="318">
        <v>63</v>
      </c>
      <c r="BT152" s="274">
        <v>3</v>
      </c>
      <c r="BU152" s="274"/>
      <c r="BV152" s="305"/>
      <c r="BW152" s="318"/>
      <c r="BX152" s="318"/>
      <c r="BY152" s="340"/>
      <c r="BZ152" s="425">
        <v>3</v>
      </c>
      <c r="CA152" s="776" t="s">
        <v>712</v>
      </c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</row>
    <row r="153" spans="1:124" ht="83.25" customHeight="1">
      <c r="A153" s="658"/>
      <c r="H153" s="639" t="s">
        <v>637</v>
      </c>
      <c r="I153" s="756" t="s">
        <v>542</v>
      </c>
      <c r="J153" s="784"/>
      <c r="K153" s="782">
        <v>12</v>
      </c>
      <c r="L153" s="262">
        <f>SUM(R153,W153,AB153,AG153,AL153,AQ153,AV153,BA153,BF153,BK153,BP153,BU153)</f>
        <v>198</v>
      </c>
      <c r="M153" s="266">
        <f>SUM(N153:Q153)</f>
        <v>126</v>
      </c>
      <c r="N153" s="262">
        <f>SUM(T153,Y153,AD153,AI153,AN153,AS153,AX153,BC153,BH153,BM153,BR153,BW153)</f>
        <v>0</v>
      </c>
      <c r="O153" s="263"/>
      <c r="P153" s="263">
        <f>SUM(U153,Z153,AE153,AJ153,AO153,AT153,AY153,BD153,BI153,BN153,BS153,BX153)</f>
        <v>126</v>
      </c>
      <c r="Q153" s="743"/>
      <c r="R153" s="736"/>
      <c r="S153" s="737"/>
      <c r="T153" s="737"/>
      <c r="U153" s="737"/>
      <c r="V153" s="737"/>
      <c r="W153" s="737"/>
      <c r="X153" s="737"/>
      <c r="Y153" s="737"/>
      <c r="Z153" s="737"/>
      <c r="AA153" s="737"/>
      <c r="AB153" s="736"/>
      <c r="AC153" s="737"/>
      <c r="AD153" s="737"/>
      <c r="AE153" s="737"/>
      <c r="AF153" s="738"/>
      <c r="AG153" s="737"/>
      <c r="AH153" s="737"/>
      <c r="AI153" s="737"/>
      <c r="AJ153" s="737"/>
      <c r="AK153" s="739"/>
      <c r="AL153" s="736"/>
      <c r="AM153" s="737"/>
      <c r="AN153" s="740"/>
      <c r="AO153" s="740"/>
      <c r="AP153" s="737"/>
      <c r="AQ153" s="741"/>
      <c r="AR153" s="737"/>
      <c r="AS153" s="583"/>
      <c r="AT153" s="583"/>
      <c r="AU153" s="742"/>
      <c r="AV153" s="736"/>
      <c r="AW153" s="737"/>
      <c r="AX153" s="737"/>
      <c r="AY153" s="737"/>
      <c r="AZ153" s="737"/>
      <c r="BA153" s="737"/>
      <c r="BB153" s="737"/>
      <c r="BC153" s="318"/>
      <c r="BD153" s="318"/>
      <c r="BE153" s="737"/>
      <c r="BF153" s="736"/>
      <c r="BG153" s="737"/>
      <c r="BH153" s="318"/>
      <c r="BI153" s="318"/>
      <c r="BJ153" s="737"/>
      <c r="BK153" s="737"/>
      <c r="BL153" s="737"/>
      <c r="BM153" s="737"/>
      <c r="BN153" s="737"/>
      <c r="BO153" s="742"/>
      <c r="BP153" s="343">
        <v>82</v>
      </c>
      <c r="BQ153" s="319">
        <f t="shared" si="34"/>
        <v>49</v>
      </c>
      <c r="BR153" s="318"/>
      <c r="BS153" s="318">
        <v>49</v>
      </c>
      <c r="BT153" s="274"/>
      <c r="BU153" s="775">
        <v>116</v>
      </c>
      <c r="BV153" s="305">
        <f>SUM(BW153:BX153)</f>
        <v>77</v>
      </c>
      <c r="BW153" s="318"/>
      <c r="BX153" s="318">
        <v>77</v>
      </c>
      <c r="BY153" s="340">
        <v>6</v>
      </c>
      <c r="BZ153" s="425">
        <v>6</v>
      </c>
      <c r="CA153" s="776" t="s">
        <v>707</v>
      </c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</row>
    <row r="154" spans="1:124" ht="108" customHeight="1">
      <c r="A154" s="658"/>
      <c r="H154" s="639" t="s">
        <v>638</v>
      </c>
      <c r="I154" s="756" t="s">
        <v>544</v>
      </c>
      <c r="J154" s="785"/>
      <c r="K154" s="782">
        <v>12</v>
      </c>
      <c r="L154" s="262">
        <f t="shared" si="30"/>
        <v>90</v>
      </c>
      <c r="M154" s="266">
        <f t="shared" si="31"/>
        <v>49</v>
      </c>
      <c r="N154" s="262">
        <f t="shared" si="32"/>
        <v>0</v>
      </c>
      <c r="O154" s="263"/>
      <c r="P154" s="263">
        <f t="shared" si="33"/>
        <v>49</v>
      </c>
      <c r="Q154" s="743"/>
      <c r="R154" s="736"/>
      <c r="S154" s="737"/>
      <c r="T154" s="737"/>
      <c r="U154" s="737"/>
      <c r="V154" s="737"/>
      <c r="W154" s="737"/>
      <c r="X154" s="737"/>
      <c r="Y154" s="737"/>
      <c r="Z154" s="737"/>
      <c r="AA154" s="737"/>
      <c r="AB154" s="736"/>
      <c r="AC154" s="737"/>
      <c r="AD154" s="737"/>
      <c r="AE154" s="737"/>
      <c r="AF154" s="738"/>
      <c r="AG154" s="737"/>
      <c r="AH154" s="737"/>
      <c r="AI154" s="737"/>
      <c r="AJ154" s="737"/>
      <c r="AK154" s="739"/>
      <c r="AL154" s="736"/>
      <c r="AM154" s="737"/>
      <c r="AN154" s="740"/>
      <c r="AO154" s="740"/>
      <c r="AP154" s="737"/>
      <c r="AQ154" s="741"/>
      <c r="AR154" s="737"/>
      <c r="AS154" s="583"/>
      <c r="AT154" s="583"/>
      <c r="AU154" s="742"/>
      <c r="AV154" s="736"/>
      <c r="AW154" s="737"/>
      <c r="AX154" s="737"/>
      <c r="AY154" s="737"/>
      <c r="AZ154" s="737"/>
      <c r="BA154" s="737"/>
      <c r="BB154" s="737"/>
      <c r="BC154" s="318"/>
      <c r="BD154" s="318"/>
      <c r="BE154" s="737"/>
      <c r="BF154" s="736"/>
      <c r="BG154" s="737"/>
      <c r="BH154" s="318"/>
      <c r="BI154" s="318"/>
      <c r="BJ154" s="737"/>
      <c r="BK154" s="737"/>
      <c r="BL154" s="737"/>
      <c r="BM154" s="737"/>
      <c r="BN154" s="737"/>
      <c r="BO154" s="742"/>
      <c r="BP154" s="273"/>
      <c r="BQ154" s="319"/>
      <c r="BR154" s="318"/>
      <c r="BS154" s="318"/>
      <c r="BT154" s="274"/>
      <c r="BU154" s="775">
        <v>90</v>
      </c>
      <c r="BV154" s="320">
        <f>SUM(BW154:BX154)</f>
        <v>49</v>
      </c>
      <c r="BW154" s="318"/>
      <c r="BX154" s="318">
        <v>49</v>
      </c>
      <c r="BY154" s="340">
        <v>3</v>
      </c>
      <c r="BZ154" s="425">
        <v>3</v>
      </c>
      <c r="CA154" s="776" t="s">
        <v>708</v>
      </c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</row>
    <row r="155" spans="1:124" ht="108" customHeight="1">
      <c r="A155" s="658"/>
      <c r="H155" s="639" t="s">
        <v>639</v>
      </c>
      <c r="I155" s="756" t="s">
        <v>545</v>
      </c>
      <c r="J155" s="784"/>
      <c r="K155" s="782">
        <v>12</v>
      </c>
      <c r="L155" s="262">
        <f t="shared" si="30"/>
        <v>116</v>
      </c>
      <c r="M155" s="266">
        <f t="shared" si="31"/>
        <v>77</v>
      </c>
      <c r="N155" s="262">
        <f t="shared" si="32"/>
        <v>0</v>
      </c>
      <c r="O155" s="263"/>
      <c r="P155" s="263">
        <f t="shared" si="33"/>
        <v>77</v>
      </c>
      <c r="Q155" s="743"/>
      <c r="R155" s="736"/>
      <c r="S155" s="737"/>
      <c r="T155" s="737"/>
      <c r="U155" s="737"/>
      <c r="V155" s="737"/>
      <c r="W155" s="737"/>
      <c r="X155" s="737"/>
      <c r="Y155" s="737"/>
      <c r="Z155" s="737"/>
      <c r="AA155" s="737"/>
      <c r="AB155" s="736"/>
      <c r="AC155" s="737"/>
      <c r="AD155" s="737"/>
      <c r="AE155" s="737"/>
      <c r="AF155" s="738"/>
      <c r="AG155" s="737"/>
      <c r="AH155" s="737"/>
      <c r="AI155" s="737"/>
      <c r="AJ155" s="737"/>
      <c r="AK155" s="739"/>
      <c r="AL155" s="736"/>
      <c r="AM155" s="737"/>
      <c r="AN155" s="740"/>
      <c r="AO155" s="740"/>
      <c r="AP155" s="737"/>
      <c r="AQ155" s="741"/>
      <c r="AR155" s="737"/>
      <c r="AS155" s="583"/>
      <c r="AT155" s="583"/>
      <c r="AU155" s="742"/>
      <c r="AV155" s="736"/>
      <c r="AW155" s="737"/>
      <c r="AX155" s="737"/>
      <c r="AY155" s="737"/>
      <c r="AZ155" s="737"/>
      <c r="BA155" s="737"/>
      <c r="BB155" s="737"/>
      <c r="BC155" s="318"/>
      <c r="BD155" s="318"/>
      <c r="BE155" s="737"/>
      <c r="BF155" s="736"/>
      <c r="BG155" s="737"/>
      <c r="BH155" s="318"/>
      <c r="BI155" s="318"/>
      <c r="BJ155" s="737"/>
      <c r="BK155" s="737"/>
      <c r="BL155" s="737"/>
      <c r="BM155" s="737"/>
      <c r="BN155" s="737"/>
      <c r="BO155" s="742"/>
      <c r="BP155" s="273"/>
      <c r="BQ155" s="319"/>
      <c r="BR155" s="318"/>
      <c r="BS155" s="318"/>
      <c r="BT155" s="274"/>
      <c r="BU155" s="775">
        <v>116</v>
      </c>
      <c r="BV155" s="305">
        <f>SUM(BW155:BX155)</f>
        <v>77</v>
      </c>
      <c r="BW155" s="318"/>
      <c r="BX155" s="318">
        <v>77</v>
      </c>
      <c r="BY155" s="340">
        <v>3</v>
      </c>
      <c r="BZ155" s="425">
        <v>3</v>
      </c>
      <c r="CA155" s="776" t="s">
        <v>703</v>
      </c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</row>
    <row r="156" spans="1:124" ht="84" customHeight="1" thickBot="1">
      <c r="A156" s="658"/>
      <c r="H156" s="834" t="s">
        <v>640</v>
      </c>
      <c r="I156" s="685" t="s">
        <v>81</v>
      </c>
      <c r="J156" s="784"/>
      <c r="K156" s="782">
        <v>12</v>
      </c>
      <c r="L156" s="262">
        <f t="shared" si="30"/>
        <v>90</v>
      </c>
      <c r="M156" s="266">
        <f t="shared" si="31"/>
        <v>56</v>
      </c>
      <c r="N156" s="262">
        <f t="shared" si="32"/>
        <v>0</v>
      </c>
      <c r="O156" s="263"/>
      <c r="P156" s="263">
        <f t="shared" si="33"/>
        <v>56</v>
      </c>
      <c r="Q156" s="743"/>
      <c r="R156" s="736"/>
      <c r="S156" s="737"/>
      <c r="T156" s="737"/>
      <c r="U156" s="737"/>
      <c r="V156" s="737"/>
      <c r="W156" s="737"/>
      <c r="X156" s="737"/>
      <c r="Y156" s="737"/>
      <c r="Z156" s="737"/>
      <c r="AA156" s="737"/>
      <c r="AB156" s="736"/>
      <c r="AC156" s="737"/>
      <c r="AD156" s="737"/>
      <c r="AE156" s="737"/>
      <c r="AF156" s="738"/>
      <c r="AG156" s="737"/>
      <c r="AH156" s="737"/>
      <c r="AI156" s="737"/>
      <c r="AJ156" s="737"/>
      <c r="AK156" s="739"/>
      <c r="AL156" s="736"/>
      <c r="AM156" s="737"/>
      <c r="AN156" s="740"/>
      <c r="AO156" s="740"/>
      <c r="AP156" s="737"/>
      <c r="AQ156" s="741"/>
      <c r="AR156" s="737"/>
      <c r="AS156" s="583"/>
      <c r="AT156" s="583"/>
      <c r="AU156" s="742"/>
      <c r="AV156" s="736"/>
      <c r="AW156" s="737"/>
      <c r="AX156" s="737"/>
      <c r="AY156" s="737"/>
      <c r="AZ156" s="737"/>
      <c r="BA156" s="737"/>
      <c r="BB156" s="737"/>
      <c r="BC156" s="318"/>
      <c r="BD156" s="318"/>
      <c r="BE156" s="737"/>
      <c r="BF156" s="736"/>
      <c r="BG156" s="737"/>
      <c r="BH156" s="318"/>
      <c r="BI156" s="318"/>
      <c r="BJ156" s="737"/>
      <c r="BK156" s="737"/>
      <c r="BL156" s="737"/>
      <c r="BM156" s="737"/>
      <c r="BN156" s="737"/>
      <c r="BO156" s="742"/>
      <c r="BP156" s="273"/>
      <c r="BQ156" s="319"/>
      <c r="BR156" s="318"/>
      <c r="BS156" s="318"/>
      <c r="BT156" s="274"/>
      <c r="BU156" s="775">
        <v>90</v>
      </c>
      <c r="BV156" s="305">
        <f>SUM(BW156:BX156)</f>
        <v>56</v>
      </c>
      <c r="BW156" s="318"/>
      <c r="BX156" s="318">
        <v>56</v>
      </c>
      <c r="BY156" s="340">
        <v>3</v>
      </c>
      <c r="BZ156" s="425">
        <v>3</v>
      </c>
      <c r="CA156" s="783" t="str">
        <f>'матрица компетенций'!B68</f>
        <v>СК-22</v>
      </c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</row>
    <row r="157" spans="1:124" ht="54" collapsed="1">
      <c r="A157" s="191"/>
      <c r="C157" s="180">
        <v>2</v>
      </c>
      <c r="D157" s="180">
        <v>3</v>
      </c>
      <c r="E157" s="180">
        <v>4</v>
      </c>
      <c r="H157" s="640" t="s">
        <v>149</v>
      </c>
      <c r="I157" s="675" t="s">
        <v>118</v>
      </c>
      <c r="J157" s="63"/>
      <c r="K157" s="349"/>
      <c r="L157" s="350"/>
      <c r="M157" s="351"/>
      <c r="N157" s="350"/>
      <c r="O157" s="352"/>
      <c r="P157" s="352"/>
      <c r="Q157" s="353"/>
      <c r="R157" s="350"/>
      <c r="S157" s="352"/>
      <c r="T157" s="586"/>
      <c r="U157" s="586"/>
      <c r="V157" s="355"/>
      <c r="W157" s="352"/>
      <c r="X157" s="352"/>
      <c r="Y157" s="354"/>
      <c r="Z157" s="354"/>
      <c r="AA157" s="355"/>
      <c r="AB157" s="350"/>
      <c r="AC157" s="352"/>
      <c r="AD157" s="354"/>
      <c r="AE157" s="354"/>
      <c r="AF157" s="355"/>
      <c r="AG157" s="352"/>
      <c r="AH157" s="352"/>
      <c r="AI157" s="356"/>
      <c r="AJ157" s="354"/>
      <c r="AK157" s="351"/>
      <c r="AL157" s="350"/>
      <c r="AM157" s="352"/>
      <c r="AN157" s="354"/>
      <c r="AO157" s="354"/>
      <c r="AP157" s="355"/>
      <c r="AQ157" s="352"/>
      <c r="AR157" s="352"/>
      <c r="AS157" s="354"/>
      <c r="AT157" s="354"/>
      <c r="AU157" s="355"/>
      <c r="AV157" s="350"/>
      <c r="AW157" s="352"/>
      <c r="AX157" s="354"/>
      <c r="AY157" s="354"/>
      <c r="AZ157" s="355"/>
      <c r="BA157" s="352"/>
      <c r="BB157" s="352"/>
      <c r="BC157" s="354"/>
      <c r="BD157" s="354"/>
      <c r="BE157" s="355"/>
      <c r="BF157" s="64"/>
      <c r="BG157" s="65"/>
      <c r="BH157" s="66"/>
      <c r="BI157" s="66"/>
      <c r="BJ157" s="67"/>
      <c r="BK157" s="65"/>
      <c r="BL157" s="65"/>
      <c r="BM157" s="66"/>
      <c r="BN157" s="66"/>
      <c r="BO157" s="67"/>
      <c r="BP157" s="64"/>
      <c r="BQ157" s="65"/>
      <c r="BR157" s="66"/>
      <c r="BS157" s="66"/>
      <c r="BT157" s="68"/>
      <c r="BU157" s="65"/>
      <c r="BV157" s="65"/>
      <c r="BW157" s="66"/>
      <c r="BX157" s="66"/>
      <c r="BY157" s="344"/>
      <c r="BZ157" s="347">
        <f aca="true" t="shared" si="35" ref="BZ157:BZ165">SUM(V157,AA157,AF157,AK157,AP157,AU157,AZ157,BE157,BJ157,BO157,BT157,BY157)</f>
        <v>0</v>
      </c>
      <c r="CA157" s="62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</row>
    <row r="158" spans="1:124" ht="108.75" customHeight="1">
      <c r="A158" s="191"/>
      <c r="C158" s="180">
        <v>2</v>
      </c>
      <c r="H158" s="639" t="s">
        <v>198</v>
      </c>
      <c r="I158" s="628" t="s">
        <v>587</v>
      </c>
      <c r="J158" s="80"/>
      <c r="K158" s="342" t="s">
        <v>274</v>
      </c>
      <c r="L158" s="357" t="s">
        <v>148</v>
      </c>
      <c r="M158" s="358" t="s">
        <v>120</v>
      </c>
      <c r="N158" s="359" t="s">
        <v>434</v>
      </c>
      <c r="O158" s="305"/>
      <c r="P158" s="360"/>
      <c r="Q158" s="226" t="s">
        <v>433</v>
      </c>
      <c r="R158" s="511"/>
      <c r="S158" s="361"/>
      <c r="T158" s="587"/>
      <c r="U158" s="587"/>
      <c r="V158" s="513"/>
      <c r="W158" s="514"/>
      <c r="X158" s="361"/>
      <c r="Y158" s="512"/>
      <c r="Z158" s="512"/>
      <c r="AA158" s="515"/>
      <c r="AB158" s="516"/>
      <c r="AC158" s="361"/>
      <c r="AD158" s="512"/>
      <c r="AE158" s="512"/>
      <c r="AF158" s="517"/>
      <c r="AG158" s="518" t="s">
        <v>148</v>
      </c>
      <c r="AH158" s="361" t="s">
        <v>120</v>
      </c>
      <c r="AI158" s="318" t="s">
        <v>434</v>
      </c>
      <c r="AJ158" s="318" t="s">
        <v>433</v>
      </c>
      <c r="AK158" s="281"/>
      <c r="AL158" s="303"/>
      <c r="AM158" s="319"/>
      <c r="AN158" s="318"/>
      <c r="AO158" s="318"/>
      <c r="AP158" s="519"/>
      <c r="AQ158" s="274"/>
      <c r="AR158" s="319"/>
      <c r="AS158" s="318"/>
      <c r="AT158" s="318"/>
      <c r="AU158" s="520"/>
      <c r="AV158" s="273"/>
      <c r="AW158" s="319"/>
      <c r="AX158" s="318"/>
      <c r="AY158" s="318"/>
      <c r="AZ158" s="519"/>
      <c r="BA158" s="274"/>
      <c r="BB158" s="319"/>
      <c r="BC158" s="318"/>
      <c r="BD158" s="318"/>
      <c r="BE158" s="520"/>
      <c r="BF158" s="111"/>
      <c r="BG158" s="81"/>
      <c r="BH158" s="139"/>
      <c r="BI158" s="139"/>
      <c r="BJ158" s="83"/>
      <c r="BK158" s="82"/>
      <c r="BL158" s="81"/>
      <c r="BM158" s="139"/>
      <c r="BN158" s="139"/>
      <c r="BO158" s="521"/>
      <c r="BP158" s="111"/>
      <c r="BQ158" s="81"/>
      <c r="BR158" s="139"/>
      <c r="BS158" s="139"/>
      <c r="BT158" s="83"/>
      <c r="BU158" s="82"/>
      <c r="BV158" s="81"/>
      <c r="BW158" s="139"/>
      <c r="BX158" s="139"/>
      <c r="BY158" s="522"/>
      <c r="BZ158" s="173">
        <f t="shared" si="35"/>
        <v>0</v>
      </c>
      <c r="CA158" s="618" t="str">
        <f>'матрица компетенций'!B71</f>
        <v>СК-25</v>
      </c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</row>
    <row r="159" spans="1:124" ht="122.25" customHeight="1">
      <c r="A159" s="191"/>
      <c r="H159" s="759" t="s">
        <v>199</v>
      </c>
      <c r="I159" s="672" t="s">
        <v>677</v>
      </c>
      <c r="J159" s="752"/>
      <c r="K159" s="226" t="s">
        <v>564</v>
      </c>
      <c r="L159" s="388" t="s">
        <v>148</v>
      </c>
      <c r="M159" s="226" t="s">
        <v>144</v>
      </c>
      <c r="N159" s="387" t="s">
        <v>274</v>
      </c>
      <c r="O159" s="305"/>
      <c r="P159" s="360" t="s">
        <v>561</v>
      </c>
      <c r="Q159" s="226"/>
      <c r="R159" s="388"/>
      <c r="S159" s="725"/>
      <c r="T159" s="726"/>
      <c r="U159" s="726"/>
      <c r="V159" s="727"/>
      <c r="W159" s="728"/>
      <c r="X159" s="725"/>
      <c r="Y159" s="729"/>
      <c r="Z159" s="729"/>
      <c r="AA159" s="730"/>
      <c r="AB159" s="731"/>
      <c r="AC159" s="725"/>
      <c r="AD159" s="729"/>
      <c r="AE159" s="729"/>
      <c r="AF159" s="732"/>
      <c r="AG159" s="733"/>
      <c r="AH159" s="725"/>
      <c r="AI159" s="734"/>
      <c r="AJ159" s="734"/>
      <c r="AK159" s="735"/>
      <c r="AL159" s="265"/>
      <c r="AM159" s="305"/>
      <c r="AN159" s="304"/>
      <c r="AO159" s="304"/>
      <c r="AP159" s="326"/>
      <c r="AQ159" s="748" t="s">
        <v>148</v>
      </c>
      <c r="AR159" s="749" t="s">
        <v>144</v>
      </c>
      <c r="AS159" s="750" t="s">
        <v>274</v>
      </c>
      <c r="AT159" s="750" t="s">
        <v>561</v>
      </c>
      <c r="AU159" s="751"/>
      <c r="AV159" s="268"/>
      <c r="AW159" s="305"/>
      <c r="AX159" s="304"/>
      <c r="AY159" s="304"/>
      <c r="AZ159" s="326"/>
      <c r="BA159" s="255"/>
      <c r="BB159" s="305"/>
      <c r="BC159" s="304"/>
      <c r="BD159" s="304"/>
      <c r="BE159" s="315"/>
      <c r="BF159" s="94"/>
      <c r="BG159" s="70"/>
      <c r="BH159" s="85"/>
      <c r="BI159" s="85"/>
      <c r="BJ159" s="74"/>
      <c r="BK159" s="73"/>
      <c r="BL159" s="70"/>
      <c r="BM159" s="85"/>
      <c r="BN159" s="85"/>
      <c r="BO159" s="72"/>
      <c r="BP159" s="94"/>
      <c r="BQ159" s="70"/>
      <c r="BR159" s="85"/>
      <c r="BS159" s="85"/>
      <c r="BT159" s="74"/>
      <c r="BU159" s="73"/>
      <c r="BV159" s="70"/>
      <c r="BW159" s="85"/>
      <c r="BX159" s="85"/>
      <c r="BY159" s="72"/>
      <c r="BZ159" s="173"/>
      <c r="CA159" s="618" t="str">
        <f>'матрица компетенций'!B72</f>
        <v>СК-26</v>
      </c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</row>
    <row r="160" spans="1:124" ht="57" customHeight="1" thickBot="1">
      <c r="A160" s="191"/>
      <c r="D160" s="180">
        <v>3</v>
      </c>
      <c r="E160" s="180">
        <v>4</v>
      </c>
      <c r="H160" s="641" t="s">
        <v>557</v>
      </c>
      <c r="I160" s="676" t="s">
        <v>83</v>
      </c>
      <c r="J160" s="151"/>
      <c r="K160" s="362"/>
      <c r="L160" s="597" t="s">
        <v>676</v>
      </c>
      <c r="M160" s="719" t="s">
        <v>676</v>
      </c>
      <c r="N160" s="317"/>
      <c r="O160" s="319"/>
      <c r="P160" s="720" t="s">
        <v>676</v>
      </c>
      <c r="Q160" s="363"/>
      <c r="R160" s="364"/>
      <c r="S160" s="365"/>
      <c r="T160" s="588"/>
      <c r="U160" s="588"/>
      <c r="V160" s="367"/>
      <c r="W160" s="365"/>
      <c r="X160" s="365"/>
      <c r="Y160" s="366"/>
      <c r="Z160" s="366"/>
      <c r="AA160" s="367"/>
      <c r="AB160" s="364"/>
      <c r="AC160" s="365"/>
      <c r="AD160" s="366"/>
      <c r="AE160" s="366"/>
      <c r="AF160" s="367"/>
      <c r="AG160" s="365"/>
      <c r="AH160" s="365"/>
      <c r="AI160" s="368"/>
      <c r="AJ160" s="366"/>
      <c r="AK160" s="721"/>
      <c r="AL160" s="722" t="s">
        <v>117</v>
      </c>
      <c r="AM160" s="361" t="s">
        <v>117</v>
      </c>
      <c r="AN160" s="318"/>
      <c r="AO160" s="318" t="s">
        <v>117</v>
      </c>
      <c r="AP160" s="319"/>
      <c r="AQ160" s="810" t="s">
        <v>144</v>
      </c>
      <c r="AR160" s="810" t="s">
        <v>144</v>
      </c>
      <c r="AS160" s="318"/>
      <c r="AT160" s="318" t="s">
        <v>144</v>
      </c>
      <c r="AU160" s="323"/>
      <c r="AV160" s="361" t="s">
        <v>117</v>
      </c>
      <c r="AW160" s="361" t="s">
        <v>117</v>
      </c>
      <c r="AX160" s="318"/>
      <c r="AY160" s="318" t="s">
        <v>117</v>
      </c>
      <c r="AZ160" s="319"/>
      <c r="BA160" s="810" t="s">
        <v>120</v>
      </c>
      <c r="BB160" s="810" t="s">
        <v>120</v>
      </c>
      <c r="BC160" s="318"/>
      <c r="BD160" s="318" t="s">
        <v>120</v>
      </c>
      <c r="BE160" s="323"/>
      <c r="BF160" s="361" t="s">
        <v>144</v>
      </c>
      <c r="BG160" s="361" t="s">
        <v>144</v>
      </c>
      <c r="BH160" s="318"/>
      <c r="BI160" s="318" t="s">
        <v>144</v>
      </c>
      <c r="BJ160" s="319"/>
      <c r="BK160" s="361" t="s">
        <v>120</v>
      </c>
      <c r="BL160" s="361" t="s">
        <v>120</v>
      </c>
      <c r="BM160" s="318"/>
      <c r="BN160" s="318" t="s">
        <v>120</v>
      </c>
      <c r="BO160" s="323"/>
      <c r="BP160" s="152"/>
      <c r="BQ160" s="153"/>
      <c r="BR160" s="154"/>
      <c r="BS160" s="154"/>
      <c r="BT160" s="155"/>
      <c r="BU160" s="153"/>
      <c r="BV160" s="153"/>
      <c r="BW160" s="139"/>
      <c r="BX160" s="139"/>
      <c r="BY160" s="345"/>
      <c r="BZ160" s="723">
        <f t="shared" si="35"/>
        <v>0</v>
      </c>
      <c r="CA160" s="724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</row>
    <row r="161" spans="2:124" ht="59.25" customHeight="1" thickBot="1">
      <c r="B161" s="180">
        <v>1</v>
      </c>
      <c r="C161" s="180">
        <v>2</v>
      </c>
      <c r="D161" s="180">
        <v>3</v>
      </c>
      <c r="E161" s="180">
        <v>4</v>
      </c>
      <c r="H161" s="642" t="s">
        <v>82</v>
      </c>
      <c r="I161" s="629" t="s">
        <v>106</v>
      </c>
      <c r="J161" s="60"/>
      <c r="K161" s="369"/>
      <c r="L161" s="370"/>
      <c r="M161" s="371"/>
      <c r="N161" s="370"/>
      <c r="O161" s="372"/>
      <c r="P161" s="372"/>
      <c r="Q161" s="373"/>
      <c r="R161" s="370"/>
      <c r="S161" s="372"/>
      <c r="T161" s="589"/>
      <c r="U161" s="589"/>
      <c r="V161" s="375"/>
      <c r="W161" s="372"/>
      <c r="X161" s="372"/>
      <c r="Y161" s="374"/>
      <c r="Z161" s="374"/>
      <c r="AA161" s="375"/>
      <c r="AB161" s="370"/>
      <c r="AC161" s="372"/>
      <c r="AD161" s="374"/>
      <c r="AE161" s="374"/>
      <c r="AF161" s="375"/>
      <c r="AG161" s="372"/>
      <c r="AH161" s="372"/>
      <c r="AI161" s="376"/>
      <c r="AJ161" s="374"/>
      <c r="AK161" s="371"/>
      <c r="AL161" s="370"/>
      <c r="AM161" s="372"/>
      <c r="AN161" s="374"/>
      <c r="AO161" s="374"/>
      <c r="AP161" s="375"/>
      <c r="AQ161" s="372"/>
      <c r="AR161" s="372"/>
      <c r="AS161" s="374"/>
      <c r="AT161" s="374"/>
      <c r="AU161" s="375"/>
      <c r="AV161" s="370"/>
      <c r="AW161" s="372"/>
      <c r="AX161" s="374"/>
      <c r="AY161" s="374"/>
      <c r="AZ161" s="375"/>
      <c r="BA161" s="372"/>
      <c r="BB161" s="372"/>
      <c r="BC161" s="374"/>
      <c r="BD161" s="374"/>
      <c r="BE161" s="375"/>
      <c r="BF161" s="370"/>
      <c r="BG161" s="372"/>
      <c r="BH161" s="374"/>
      <c r="BI161" s="374"/>
      <c r="BJ161" s="375"/>
      <c r="BK161" s="372"/>
      <c r="BL161" s="372"/>
      <c r="BM161" s="374"/>
      <c r="BN161" s="374"/>
      <c r="BO161" s="375"/>
      <c r="BP161" s="29"/>
      <c r="BQ161" s="30"/>
      <c r="BR161" s="61"/>
      <c r="BS161" s="61"/>
      <c r="BT161" s="62"/>
      <c r="BU161" s="30"/>
      <c r="BV161" s="30"/>
      <c r="BW161" s="61"/>
      <c r="BX161" s="61"/>
      <c r="BY161" s="346"/>
      <c r="BZ161" s="348">
        <f t="shared" si="35"/>
        <v>0</v>
      </c>
      <c r="CA161" s="626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</row>
    <row r="162" spans="8:124" ht="87" customHeight="1">
      <c r="H162" s="639" t="s">
        <v>150</v>
      </c>
      <c r="I162" s="664" t="s">
        <v>598</v>
      </c>
      <c r="J162" s="93"/>
      <c r="K162" s="226" t="s">
        <v>667</v>
      </c>
      <c r="L162" s="357" t="s">
        <v>148</v>
      </c>
      <c r="M162" s="358" t="s">
        <v>144</v>
      </c>
      <c r="N162" s="359" t="s">
        <v>433</v>
      </c>
      <c r="O162" s="360"/>
      <c r="P162" s="360"/>
      <c r="Q162" s="226" t="s">
        <v>433</v>
      </c>
      <c r="R162" s="398" t="s">
        <v>148</v>
      </c>
      <c r="S162" s="324" t="s">
        <v>144</v>
      </c>
      <c r="T162" s="304" t="s">
        <v>433</v>
      </c>
      <c r="U162" s="377" t="s">
        <v>433</v>
      </c>
      <c r="V162" s="746"/>
      <c r="W162" s="747"/>
      <c r="X162" s="324"/>
      <c r="Y162" s="304"/>
      <c r="Z162" s="377"/>
      <c r="AA162" s="315"/>
      <c r="AB162" s="378"/>
      <c r="AC162" s="379"/>
      <c r="AD162" s="380"/>
      <c r="AE162" s="381"/>
      <c r="AF162" s="382"/>
      <c r="AG162" s="604"/>
      <c r="AH162" s="383"/>
      <c r="AI162" s="380"/>
      <c r="AJ162" s="380"/>
      <c r="AK162" s="384"/>
      <c r="AL162" s="327"/>
      <c r="AM162" s="305"/>
      <c r="AN162" s="304"/>
      <c r="AO162" s="304"/>
      <c r="AP162" s="305"/>
      <c r="AQ162" s="305"/>
      <c r="AR162" s="305"/>
      <c r="AS162" s="304"/>
      <c r="AT162" s="304"/>
      <c r="AU162" s="314"/>
      <c r="AV162" s="225"/>
      <c r="AW162" s="305"/>
      <c r="AX162" s="304"/>
      <c r="AY162" s="304"/>
      <c r="AZ162" s="305"/>
      <c r="BA162" s="305"/>
      <c r="BB162" s="305"/>
      <c r="BC162" s="304"/>
      <c r="BD162" s="304"/>
      <c r="BE162" s="306"/>
      <c r="BF162" s="225"/>
      <c r="BG162" s="305"/>
      <c r="BH162" s="304"/>
      <c r="BI162" s="304"/>
      <c r="BJ162" s="305"/>
      <c r="BK162" s="305"/>
      <c r="BL162" s="305"/>
      <c r="BM162" s="304"/>
      <c r="BN162" s="304"/>
      <c r="BO162" s="306"/>
      <c r="BP162" s="69"/>
      <c r="BQ162" s="70"/>
      <c r="BR162" s="85"/>
      <c r="BS162" s="85"/>
      <c r="BT162" s="70"/>
      <c r="BU162" s="70"/>
      <c r="BV162" s="70"/>
      <c r="BW162" s="85"/>
      <c r="BX162" s="85"/>
      <c r="BY162" s="77"/>
      <c r="BZ162" s="224"/>
      <c r="CA162" s="625" t="str">
        <f>'матрица компетенций'!B36</f>
        <v>БПК-20</v>
      </c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</row>
    <row r="163" spans="3:124" ht="79.5" customHeight="1">
      <c r="C163" s="180">
        <v>2</v>
      </c>
      <c r="H163" s="638" t="s">
        <v>151</v>
      </c>
      <c r="I163" s="664" t="s">
        <v>613</v>
      </c>
      <c r="J163" s="93"/>
      <c r="K163" s="226" t="s">
        <v>265</v>
      </c>
      <c r="L163" s="357" t="s">
        <v>148</v>
      </c>
      <c r="M163" s="358" t="s">
        <v>120</v>
      </c>
      <c r="N163" s="359">
        <f>SUM(T163,Y163,AD163,AI163,AN163,AS163,AX163,BC163,BH163,BM163,BR163,BW163)</f>
        <v>0</v>
      </c>
      <c r="O163" s="360"/>
      <c r="P163" s="360" t="s">
        <v>120</v>
      </c>
      <c r="Q163" s="226"/>
      <c r="R163" s="357"/>
      <c r="S163" s="360"/>
      <c r="T163" s="590"/>
      <c r="U163" s="590"/>
      <c r="V163" s="326"/>
      <c r="W163" s="360"/>
      <c r="X163" s="360"/>
      <c r="Y163" s="304"/>
      <c r="Z163" s="377"/>
      <c r="AA163" s="315"/>
      <c r="AB163" s="597" t="s">
        <v>148</v>
      </c>
      <c r="AC163" s="361" t="s">
        <v>120</v>
      </c>
      <c r="AD163" s="318"/>
      <c r="AE163" s="512" t="s">
        <v>120</v>
      </c>
      <c r="AF163" s="519"/>
      <c r="AG163" s="319"/>
      <c r="AH163" s="319"/>
      <c r="AI163" s="318"/>
      <c r="AJ163" s="318"/>
      <c r="AK163" s="520"/>
      <c r="AL163" s="327"/>
      <c r="AM163" s="305"/>
      <c r="AN163" s="304"/>
      <c r="AO163" s="304"/>
      <c r="AP163" s="305"/>
      <c r="AQ163" s="305"/>
      <c r="AR163" s="305"/>
      <c r="AS163" s="304"/>
      <c r="AT163" s="304"/>
      <c r="AU163" s="314"/>
      <c r="AV163" s="225"/>
      <c r="AW163" s="305"/>
      <c r="AX163" s="304"/>
      <c r="AY163" s="304"/>
      <c r="AZ163" s="305"/>
      <c r="BA163" s="305"/>
      <c r="BB163" s="305"/>
      <c r="BC163" s="304"/>
      <c r="BD163" s="304"/>
      <c r="BE163" s="306"/>
      <c r="BF163" s="225"/>
      <c r="BG163" s="305"/>
      <c r="BH163" s="304"/>
      <c r="BI163" s="304"/>
      <c r="BJ163" s="305"/>
      <c r="BK163" s="305"/>
      <c r="BL163" s="305"/>
      <c r="BM163" s="304"/>
      <c r="BN163" s="304"/>
      <c r="BO163" s="306"/>
      <c r="BP163" s="69"/>
      <c r="BQ163" s="70"/>
      <c r="BR163" s="85"/>
      <c r="BS163" s="85"/>
      <c r="BT163" s="70"/>
      <c r="BU163" s="70"/>
      <c r="BV163" s="70"/>
      <c r="BW163" s="85"/>
      <c r="BX163" s="85"/>
      <c r="BY163" s="77"/>
      <c r="BZ163" s="224">
        <f>SUM(V163,AA163,AF163,AK163,AP163,AU163,AZ163,BE163,BJ163,BO163,BT163,BY163)</f>
        <v>0</v>
      </c>
      <c r="CA163" s="618" t="str">
        <f>'матрица компетенций'!B5</f>
        <v>УК-3</v>
      </c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</row>
    <row r="164" spans="3:124" ht="85.5" customHeight="1">
      <c r="C164" s="180">
        <v>2</v>
      </c>
      <c r="D164" s="180">
        <v>3</v>
      </c>
      <c r="H164" s="639" t="s">
        <v>152</v>
      </c>
      <c r="I164" s="664" t="s">
        <v>673</v>
      </c>
      <c r="J164" s="545" t="s">
        <v>200</v>
      </c>
      <c r="K164" s="226" t="s">
        <v>92</v>
      </c>
      <c r="L164" s="799" t="s">
        <v>93</v>
      </c>
      <c r="M164" s="798" t="s">
        <v>94</v>
      </c>
      <c r="N164" s="359" t="s">
        <v>95</v>
      </c>
      <c r="O164" s="385"/>
      <c r="P164" s="150" t="s">
        <v>96</v>
      </c>
      <c r="Q164" s="306"/>
      <c r="R164" s="225"/>
      <c r="S164" s="305"/>
      <c r="T164" s="574"/>
      <c r="U164" s="574"/>
      <c r="V164" s="305"/>
      <c r="W164" s="305"/>
      <c r="X164" s="305"/>
      <c r="Y164" s="304"/>
      <c r="Z164" s="304"/>
      <c r="AA164" s="306"/>
      <c r="AB164" s="357" t="s">
        <v>85</v>
      </c>
      <c r="AC164" s="360" t="s">
        <v>97</v>
      </c>
      <c r="AD164" s="377" t="s">
        <v>145</v>
      </c>
      <c r="AE164" s="377" t="s">
        <v>100</v>
      </c>
      <c r="AF164" s="386"/>
      <c r="AG164" s="387" t="s">
        <v>85</v>
      </c>
      <c r="AH164" s="360" t="s">
        <v>97</v>
      </c>
      <c r="AI164" s="377" t="s">
        <v>145</v>
      </c>
      <c r="AJ164" s="377" t="s">
        <v>100</v>
      </c>
      <c r="AK164" s="257"/>
      <c r="AL164" s="388" t="s">
        <v>95</v>
      </c>
      <c r="AM164" s="360" t="s">
        <v>98</v>
      </c>
      <c r="AN164" s="304" t="s">
        <v>145</v>
      </c>
      <c r="AO164" s="304" t="s">
        <v>146</v>
      </c>
      <c r="AP164" s="255"/>
      <c r="AQ164" s="386" t="s">
        <v>99</v>
      </c>
      <c r="AR164" s="360" t="s">
        <v>100</v>
      </c>
      <c r="AS164" s="377" t="s">
        <v>147</v>
      </c>
      <c r="AT164" s="377" t="s">
        <v>145</v>
      </c>
      <c r="AU164" s="269"/>
      <c r="AV164" s="225"/>
      <c r="AW164" s="305"/>
      <c r="AX164" s="304"/>
      <c r="AY164" s="304"/>
      <c r="AZ164" s="305"/>
      <c r="BA164" s="305"/>
      <c r="BB164" s="305"/>
      <c r="BC164" s="304"/>
      <c r="BD164" s="304"/>
      <c r="BE164" s="306"/>
      <c r="BF164" s="225"/>
      <c r="BG164" s="305"/>
      <c r="BH164" s="304"/>
      <c r="BI164" s="304"/>
      <c r="BJ164" s="305"/>
      <c r="BK164" s="305"/>
      <c r="BL164" s="305"/>
      <c r="BM164" s="304"/>
      <c r="BN164" s="304"/>
      <c r="BO164" s="306"/>
      <c r="BP164" s="69"/>
      <c r="BQ164" s="70"/>
      <c r="BR164" s="85"/>
      <c r="BS164" s="85"/>
      <c r="BT164" s="74"/>
      <c r="BU164" s="70"/>
      <c r="BV164" s="70"/>
      <c r="BW164" s="85"/>
      <c r="BX164" s="85"/>
      <c r="BY164" s="72"/>
      <c r="BZ164" s="170">
        <f t="shared" si="35"/>
        <v>0</v>
      </c>
      <c r="CA164" s="618" t="str">
        <f>'матрица компетенций'!B73</f>
        <v>СК-27</v>
      </c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</row>
    <row r="165" spans="2:124" ht="55.5" customHeight="1" thickBot="1">
      <c r="B165" s="180">
        <v>1</v>
      </c>
      <c r="C165" s="180">
        <v>2</v>
      </c>
      <c r="D165" s="180">
        <v>3</v>
      </c>
      <c r="E165" s="180">
        <v>4</v>
      </c>
      <c r="H165" s="639" t="s">
        <v>463</v>
      </c>
      <c r="I165" s="677" t="s">
        <v>83</v>
      </c>
      <c r="J165" s="69"/>
      <c r="K165" s="226" t="s">
        <v>436</v>
      </c>
      <c r="L165" s="797" t="s">
        <v>675</v>
      </c>
      <c r="M165" s="798" t="s">
        <v>675</v>
      </c>
      <c r="N165" s="359" t="s">
        <v>153</v>
      </c>
      <c r="O165" s="305"/>
      <c r="P165" s="150" t="s">
        <v>674</v>
      </c>
      <c r="Q165" s="306"/>
      <c r="R165" s="360" t="s">
        <v>307</v>
      </c>
      <c r="S165" s="360" t="s">
        <v>307</v>
      </c>
      <c r="T165" s="574" t="s">
        <v>153</v>
      </c>
      <c r="U165" s="574" t="s">
        <v>306</v>
      </c>
      <c r="V165" s="305"/>
      <c r="W165" s="360" t="s">
        <v>85</v>
      </c>
      <c r="X165" s="360" t="s">
        <v>85</v>
      </c>
      <c r="Y165" s="304"/>
      <c r="Z165" s="304" t="s">
        <v>85</v>
      </c>
      <c r="AA165" s="306"/>
      <c r="AB165" s="360" t="s">
        <v>85</v>
      </c>
      <c r="AC165" s="360" t="s">
        <v>85</v>
      </c>
      <c r="AD165" s="377"/>
      <c r="AE165" s="377" t="s">
        <v>85</v>
      </c>
      <c r="AF165" s="360"/>
      <c r="AG165" s="389" t="s">
        <v>84</v>
      </c>
      <c r="AH165" s="389" t="s">
        <v>84</v>
      </c>
      <c r="AI165" s="377"/>
      <c r="AJ165" s="377" t="s">
        <v>84</v>
      </c>
      <c r="AK165" s="306"/>
      <c r="AL165" s="360" t="s">
        <v>117</v>
      </c>
      <c r="AM165" s="360" t="s">
        <v>117</v>
      </c>
      <c r="AN165" s="304"/>
      <c r="AO165" s="304" t="s">
        <v>117</v>
      </c>
      <c r="AP165" s="305"/>
      <c r="AQ165" s="324" t="s">
        <v>144</v>
      </c>
      <c r="AR165" s="324" t="s">
        <v>144</v>
      </c>
      <c r="AS165" s="304"/>
      <c r="AT165" s="377" t="s">
        <v>144</v>
      </c>
      <c r="AU165" s="306"/>
      <c r="AV165" s="360" t="s">
        <v>117</v>
      </c>
      <c r="AW165" s="360" t="s">
        <v>117</v>
      </c>
      <c r="AX165" s="304"/>
      <c r="AY165" s="304" t="s">
        <v>117</v>
      </c>
      <c r="AZ165" s="305"/>
      <c r="BA165" s="324" t="s">
        <v>120</v>
      </c>
      <c r="BB165" s="817" t="s">
        <v>120</v>
      </c>
      <c r="BC165" s="304"/>
      <c r="BD165" s="304" t="s">
        <v>120</v>
      </c>
      <c r="BE165" s="306"/>
      <c r="BF165" s="360" t="s">
        <v>144</v>
      </c>
      <c r="BG165" s="360" t="s">
        <v>144</v>
      </c>
      <c r="BH165" s="304"/>
      <c r="BI165" s="304" t="s">
        <v>144</v>
      </c>
      <c r="BJ165" s="305"/>
      <c r="BK165" s="360" t="s">
        <v>120</v>
      </c>
      <c r="BL165" s="360" t="s">
        <v>120</v>
      </c>
      <c r="BM165" s="304"/>
      <c r="BN165" s="304" t="s">
        <v>120</v>
      </c>
      <c r="BO165" s="306"/>
      <c r="BP165" s="69"/>
      <c r="BQ165" s="70"/>
      <c r="BR165" s="85"/>
      <c r="BS165" s="85"/>
      <c r="BT165" s="74"/>
      <c r="BU165" s="70"/>
      <c r="BV165" s="70"/>
      <c r="BW165" s="85"/>
      <c r="BX165" s="85"/>
      <c r="BY165" s="72"/>
      <c r="BZ165" s="170">
        <f t="shared" si="35"/>
        <v>0</v>
      </c>
      <c r="CA165" s="627" t="str">
        <f>'матрица компетенций'!B16</f>
        <v>УК-14</v>
      </c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</row>
    <row r="166" spans="2:124" s="136" customFormat="1" ht="47.25" customHeight="1" thickTop="1">
      <c r="B166" s="181">
        <v>1</v>
      </c>
      <c r="C166" s="181">
        <v>2</v>
      </c>
      <c r="D166" s="181">
        <v>3</v>
      </c>
      <c r="E166" s="181">
        <v>4</v>
      </c>
      <c r="F166" s="181">
        <v>5</v>
      </c>
      <c r="G166" s="181">
        <v>6</v>
      </c>
      <c r="H166" s="899" t="s">
        <v>75</v>
      </c>
      <c r="I166" s="900"/>
      <c r="J166" s="133"/>
      <c r="K166" s="134"/>
      <c r="L166" s="801">
        <f aca="true" t="shared" si="36" ref="L166:AQ166">SUM(L11,L85)</f>
        <v>12220</v>
      </c>
      <c r="M166" s="802">
        <f t="shared" si="36"/>
        <v>6792</v>
      </c>
      <c r="N166" s="803">
        <f t="shared" si="36"/>
        <v>776</v>
      </c>
      <c r="O166" s="804">
        <f t="shared" si="36"/>
        <v>674</v>
      </c>
      <c r="P166" s="804">
        <f t="shared" si="36"/>
        <v>5128</v>
      </c>
      <c r="Q166" s="805">
        <f t="shared" si="36"/>
        <v>214</v>
      </c>
      <c r="R166" s="803">
        <f t="shared" si="36"/>
        <v>1026</v>
      </c>
      <c r="S166" s="804">
        <f t="shared" si="36"/>
        <v>630</v>
      </c>
      <c r="T166" s="806">
        <f t="shared" si="36"/>
        <v>110</v>
      </c>
      <c r="U166" s="806">
        <f t="shared" si="36"/>
        <v>520</v>
      </c>
      <c r="V166" s="804">
        <f t="shared" si="36"/>
        <v>24</v>
      </c>
      <c r="W166" s="804">
        <f t="shared" si="36"/>
        <v>1094</v>
      </c>
      <c r="X166" s="804">
        <f t="shared" si="36"/>
        <v>600</v>
      </c>
      <c r="Y166" s="807">
        <f t="shared" si="36"/>
        <v>106</v>
      </c>
      <c r="Z166" s="807">
        <f t="shared" si="36"/>
        <v>494</v>
      </c>
      <c r="AA166" s="804">
        <f t="shared" si="36"/>
        <v>35</v>
      </c>
      <c r="AB166" s="803">
        <f t="shared" si="36"/>
        <v>1084</v>
      </c>
      <c r="AC166" s="804">
        <f t="shared" si="36"/>
        <v>570</v>
      </c>
      <c r="AD166" s="807">
        <f t="shared" si="36"/>
        <v>124</v>
      </c>
      <c r="AE166" s="807">
        <f t="shared" si="36"/>
        <v>446</v>
      </c>
      <c r="AF166" s="804">
        <f t="shared" si="36"/>
        <v>25</v>
      </c>
      <c r="AG166" s="804">
        <f t="shared" si="36"/>
        <v>1062</v>
      </c>
      <c r="AH166" s="804">
        <f t="shared" si="36"/>
        <v>560</v>
      </c>
      <c r="AI166" s="807">
        <f t="shared" si="36"/>
        <v>80</v>
      </c>
      <c r="AJ166" s="807">
        <f t="shared" si="36"/>
        <v>480</v>
      </c>
      <c r="AK166" s="804">
        <f t="shared" si="36"/>
        <v>33</v>
      </c>
      <c r="AL166" s="803">
        <f t="shared" si="36"/>
        <v>1132</v>
      </c>
      <c r="AM166" s="804">
        <f t="shared" si="36"/>
        <v>603</v>
      </c>
      <c r="AN166" s="807">
        <f t="shared" si="36"/>
        <v>80</v>
      </c>
      <c r="AO166" s="807">
        <f t="shared" si="36"/>
        <v>523</v>
      </c>
      <c r="AP166" s="808">
        <f t="shared" si="36"/>
        <v>27</v>
      </c>
      <c r="AQ166" s="804">
        <f t="shared" si="36"/>
        <v>1020</v>
      </c>
      <c r="AR166" s="804">
        <f aca="true" t="shared" si="37" ref="AR166:BZ166">SUM(AR11,AR85)</f>
        <v>568</v>
      </c>
      <c r="AS166" s="807">
        <f t="shared" si="37"/>
        <v>52</v>
      </c>
      <c r="AT166" s="807">
        <f t="shared" si="37"/>
        <v>516</v>
      </c>
      <c r="AU166" s="808">
        <f t="shared" si="37"/>
        <v>27</v>
      </c>
      <c r="AV166" s="803">
        <f t="shared" si="37"/>
        <v>1068</v>
      </c>
      <c r="AW166" s="804">
        <f t="shared" si="37"/>
        <v>608</v>
      </c>
      <c r="AX166" s="807">
        <f t="shared" si="37"/>
        <v>68</v>
      </c>
      <c r="AY166" s="807">
        <f t="shared" si="37"/>
        <v>540</v>
      </c>
      <c r="AZ166" s="804">
        <f t="shared" si="37"/>
        <v>24</v>
      </c>
      <c r="BA166" s="804">
        <f t="shared" si="37"/>
        <v>992</v>
      </c>
      <c r="BB166" s="804">
        <f t="shared" si="37"/>
        <v>578</v>
      </c>
      <c r="BC166" s="807">
        <f t="shared" si="37"/>
        <v>52</v>
      </c>
      <c r="BD166" s="807">
        <f t="shared" si="37"/>
        <v>526</v>
      </c>
      <c r="BE166" s="804">
        <f t="shared" si="37"/>
        <v>30</v>
      </c>
      <c r="BF166" s="803">
        <f t="shared" si="37"/>
        <v>1080</v>
      </c>
      <c r="BG166" s="804">
        <f t="shared" si="37"/>
        <v>579</v>
      </c>
      <c r="BH166" s="807">
        <f t="shared" si="37"/>
        <v>52</v>
      </c>
      <c r="BI166" s="807">
        <f t="shared" si="37"/>
        <v>527</v>
      </c>
      <c r="BJ166" s="804">
        <f t="shared" si="37"/>
        <v>27</v>
      </c>
      <c r="BK166" s="804">
        <f t="shared" si="37"/>
        <v>1080</v>
      </c>
      <c r="BL166" s="804">
        <f t="shared" si="37"/>
        <v>574</v>
      </c>
      <c r="BM166" s="807">
        <f t="shared" si="37"/>
        <v>44</v>
      </c>
      <c r="BN166" s="807">
        <f t="shared" si="37"/>
        <v>530</v>
      </c>
      <c r="BO166" s="804">
        <f t="shared" si="37"/>
        <v>27</v>
      </c>
      <c r="BP166" s="803">
        <f t="shared" si="37"/>
        <v>1134</v>
      </c>
      <c r="BQ166" s="804">
        <f t="shared" si="37"/>
        <v>663</v>
      </c>
      <c r="BR166" s="807">
        <f t="shared" si="37"/>
        <v>8</v>
      </c>
      <c r="BS166" s="807">
        <f t="shared" si="37"/>
        <v>655</v>
      </c>
      <c r="BT166" s="804">
        <f t="shared" si="37"/>
        <v>32</v>
      </c>
      <c r="BU166" s="804">
        <f t="shared" si="37"/>
        <v>448</v>
      </c>
      <c r="BV166" s="804">
        <f t="shared" si="37"/>
        <v>259</v>
      </c>
      <c r="BW166" s="807">
        <f t="shared" si="37"/>
        <v>0</v>
      </c>
      <c r="BX166" s="807">
        <f t="shared" si="37"/>
        <v>259</v>
      </c>
      <c r="BY166" s="804">
        <f t="shared" si="37"/>
        <v>16</v>
      </c>
      <c r="BZ166" s="801">
        <f t="shared" si="37"/>
        <v>324</v>
      </c>
      <c r="CA166" s="625">
        <f>'матрица компетенций'!B74</f>
        <v>0</v>
      </c>
      <c r="CB166" s="135"/>
      <c r="CC166" s="135"/>
      <c r="CD166" s="135"/>
      <c r="CE166" s="135"/>
      <c r="CF166" s="135"/>
      <c r="CG166" s="135"/>
      <c r="CH166" s="135"/>
      <c r="CI166" s="135"/>
      <c r="CJ166" s="135"/>
      <c r="CK166" s="135"/>
      <c r="CL166" s="135"/>
      <c r="CM166" s="135"/>
      <c r="CN166" s="135"/>
      <c r="CO166" s="135"/>
      <c r="CP166" s="135"/>
      <c r="CQ166" s="135"/>
      <c r="CR166" s="135"/>
      <c r="CS166" s="135"/>
      <c r="CT166" s="135"/>
      <c r="CU166" s="135"/>
      <c r="CV166" s="135"/>
      <c r="CW166" s="135"/>
      <c r="CX166" s="135"/>
      <c r="CY166" s="135"/>
      <c r="CZ166" s="135"/>
      <c r="DA166" s="135"/>
      <c r="DB166" s="135"/>
      <c r="DC166" s="135"/>
      <c r="DD166" s="135"/>
      <c r="DE166" s="135"/>
      <c r="DF166" s="135"/>
      <c r="DG166" s="135"/>
      <c r="DH166" s="135"/>
      <c r="DI166" s="135"/>
      <c r="DJ166" s="135"/>
      <c r="DK166" s="135"/>
      <c r="DL166" s="135"/>
      <c r="DM166" s="135"/>
      <c r="DN166" s="135"/>
      <c r="DO166" s="135"/>
      <c r="DP166" s="135"/>
      <c r="DQ166" s="135"/>
      <c r="DR166" s="135"/>
      <c r="DS166" s="135"/>
      <c r="DT166" s="135"/>
    </row>
    <row r="167" spans="2:124" ht="48" customHeight="1">
      <c r="B167" s="181">
        <v>1</v>
      </c>
      <c r="C167" s="181">
        <v>2</v>
      </c>
      <c r="D167" s="181">
        <v>3</v>
      </c>
      <c r="E167" s="181">
        <v>4</v>
      </c>
      <c r="F167" s="181">
        <v>5</v>
      </c>
      <c r="G167" s="181">
        <v>6</v>
      </c>
      <c r="H167" s="855" t="s">
        <v>76</v>
      </c>
      <c r="I167" s="856"/>
      <c r="J167" s="313"/>
      <c r="K167" s="552"/>
      <c r="L167" s="225"/>
      <c r="M167" s="314"/>
      <c r="N167" s="225"/>
      <c r="O167" s="305"/>
      <c r="P167" s="305"/>
      <c r="Q167" s="306"/>
      <c r="R167" s="905">
        <f>S166/R9</f>
        <v>31.5</v>
      </c>
      <c r="S167" s="906"/>
      <c r="T167" s="906"/>
      <c r="U167" s="906"/>
      <c r="V167" s="906"/>
      <c r="W167" s="907">
        <f>X166/W9</f>
        <v>31.57894736842105</v>
      </c>
      <c r="X167" s="906"/>
      <c r="Y167" s="906"/>
      <c r="Z167" s="906"/>
      <c r="AA167" s="908"/>
      <c r="AB167" s="905">
        <f>AC166/AB9</f>
        <v>30</v>
      </c>
      <c r="AC167" s="906"/>
      <c r="AD167" s="906"/>
      <c r="AE167" s="906"/>
      <c r="AF167" s="906"/>
      <c r="AG167" s="909">
        <f>AH166/AG9</f>
        <v>31.11111111111111</v>
      </c>
      <c r="AH167" s="910"/>
      <c r="AI167" s="910"/>
      <c r="AJ167" s="910"/>
      <c r="AK167" s="911"/>
      <c r="AL167" s="905">
        <f>AM166/AL9</f>
        <v>31.736842105263158</v>
      </c>
      <c r="AM167" s="906"/>
      <c r="AN167" s="906"/>
      <c r="AO167" s="906"/>
      <c r="AP167" s="906"/>
      <c r="AQ167" s="860">
        <f>AR166/AQ9</f>
        <v>31.555555555555557</v>
      </c>
      <c r="AR167" s="858"/>
      <c r="AS167" s="858"/>
      <c r="AT167" s="858"/>
      <c r="AU167" s="861"/>
      <c r="AV167" s="905">
        <f>AW166/AV9</f>
        <v>32</v>
      </c>
      <c r="AW167" s="906"/>
      <c r="AX167" s="906"/>
      <c r="AY167" s="906"/>
      <c r="AZ167" s="906"/>
      <c r="BA167" s="860">
        <f>BB166/BA9</f>
        <v>34</v>
      </c>
      <c r="BB167" s="858"/>
      <c r="BC167" s="858"/>
      <c r="BD167" s="858"/>
      <c r="BE167" s="861"/>
      <c r="BF167" s="905">
        <f>BG166/BF9</f>
        <v>32.166666666666664</v>
      </c>
      <c r="BG167" s="906"/>
      <c r="BH167" s="906"/>
      <c r="BI167" s="906"/>
      <c r="BJ167" s="906"/>
      <c r="BK167" s="860">
        <f>BL166/BK9</f>
        <v>33.76470588235294</v>
      </c>
      <c r="BL167" s="858"/>
      <c r="BM167" s="858"/>
      <c r="BN167" s="858"/>
      <c r="BO167" s="861"/>
      <c r="BP167" s="857">
        <f>BQ166/BP9</f>
        <v>33.15</v>
      </c>
      <c r="BQ167" s="858"/>
      <c r="BR167" s="858"/>
      <c r="BS167" s="858"/>
      <c r="BT167" s="858"/>
      <c r="BU167" s="860">
        <f>BV166/BU9</f>
        <v>32.375</v>
      </c>
      <c r="BV167" s="858"/>
      <c r="BW167" s="858"/>
      <c r="BX167" s="858"/>
      <c r="BY167" s="861"/>
      <c r="BZ167" s="553"/>
      <c r="CA167" s="618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</row>
    <row r="168" spans="2:124" ht="37.5" customHeight="1" hidden="1" outlineLevel="1">
      <c r="B168" s="181"/>
      <c r="C168" s="181"/>
      <c r="D168" s="181"/>
      <c r="E168" s="181"/>
      <c r="F168" s="181"/>
      <c r="G168" s="181"/>
      <c r="H168" s="912" t="s">
        <v>79</v>
      </c>
      <c r="I168" s="913"/>
      <c r="J168" s="554"/>
      <c r="K168" s="555"/>
      <c r="L168" s="556"/>
      <c r="M168" s="557"/>
      <c r="N168" s="556"/>
      <c r="O168" s="558"/>
      <c r="P168" s="558"/>
      <c r="Q168" s="559"/>
      <c r="R168" s="914">
        <f>R166/SUM(R9+1-1)</f>
        <v>51.3</v>
      </c>
      <c r="S168" s="915"/>
      <c r="T168" s="915"/>
      <c r="U168" s="915"/>
      <c r="V168" s="915"/>
      <c r="W168" s="916">
        <f>W166/SUM(W9+2)</f>
        <v>52.095238095238095</v>
      </c>
      <c r="X168" s="915"/>
      <c r="Y168" s="915"/>
      <c r="Z168" s="915"/>
      <c r="AA168" s="917"/>
      <c r="AB168" s="914">
        <f>SUM(AB166)/SUM(AB9+2)</f>
        <v>51.61904761904762</v>
      </c>
      <c r="AC168" s="915"/>
      <c r="AD168" s="915"/>
      <c r="AE168" s="915"/>
      <c r="AF168" s="915"/>
      <c r="AG168" s="916">
        <f>SUM(AG166)/SUM(AG9+2)</f>
        <v>53.1</v>
      </c>
      <c r="AH168" s="915"/>
      <c r="AI168" s="915"/>
      <c r="AJ168" s="915"/>
      <c r="AK168" s="917"/>
      <c r="AL168" s="914">
        <f>AL166/SUM(AL9+2)</f>
        <v>53.904761904761905</v>
      </c>
      <c r="AM168" s="915"/>
      <c r="AN168" s="915"/>
      <c r="AO168" s="915"/>
      <c r="AP168" s="915"/>
      <c r="AQ168" s="916">
        <f>AQ166/SUM(AQ9+2)</f>
        <v>51</v>
      </c>
      <c r="AR168" s="915"/>
      <c r="AS168" s="915"/>
      <c r="AT168" s="915"/>
      <c r="AU168" s="917"/>
      <c r="AV168" s="914">
        <f>AV166/SUM(AV9+2)</f>
        <v>50.857142857142854</v>
      </c>
      <c r="AW168" s="915"/>
      <c r="AX168" s="915"/>
      <c r="AY168" s="915"/>
      <c r="AZ168" s="915"/>
      <c r="BA168" s="916">
        <f>BA166/SUM(BA9+2)</f>
        <v>52.21052631578947</v>
      </c>
      <c r="BB168" s="915"/>
      <c r="BC168" s="915"/>
      <c r="BD168" s="915"/>
      <c r="BE168" s="917"/>
      <c r="BF168" s="914">
        <f>BF166/SUM(BF9+3)</f>
        <v>51.42857142857143</v>
      </c>
      <c r="BG168" s="915"/>
      <c r="BH168" s="915"/>
      <c r="BI168" s="915"/>
      <c r="BJ168" s="915"/>
      <c r="BK168" s="916">
        <f>BK166/SUM(BK9+3)</f>
        <v>54</v>
      </c>
      <c r="BL168" s="915"/>
      <c r="BM168" s="915"/>
      <c r="BN168" s="915"/>
      <c r="BO168" s="917"/>
      <c r="BP168" s="914">
        <f>BP166/SUM(BP9+1)</f>
        <v>54</v>
      </c>
      <c r="BQ168" s="915"/>
      <c r="BR168" s="915"/>
      <c r="BS168" s="915"/>
      <c r="BT168" s="915"/>
      <c r="BU168" s="946">
        <f>BU166/SUM(BU9)</f>
        <v>56</v>
      </c>
      <c r="BV168" s="947"/>
      <c r="BW168" s="947"/>
      <c r="BX168" s="947"/>
      <c r="BY168" s="948"/>
      <c r="BZ168" s="560"/>
      <c r="CA168" s="618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</row>
    <row r="169" spans="2:124" ht="51" customHeight="1" collapsed="1">
      <c r="B169" s="181"/>
      <c r="C169" s="181"/>
      <c r="D169" s="181"/>
      <c r="E169" s="181"/>
      <c r="F169" s="181"/>
      <c r="G169" s="181"/>
      <c r="H169" s="855" t="s">
        <v>670</v>
      </c>
      <c r="I169" s="856"/>
      <c r="J169" s="811"/>
      <c r="K169" s="294">
        <f>SUM(R169:BY169)</f>
        <v>3</v>
      </c>
      <c r="L169" s="330"/>
      <c r="M169" s="329"/>
      <c r="N169" s="330"/>
      <c r="O169" s="320"/>
      <c r="P169" s="320"/>
      <c r="Q169" s="335"/>
      <c r="R169" s="812"/>
      <c r="S169" s="813"/>
      <c r="T169" s="813"/>
      <c r="U169" s="813"/>
      <c r="V169" s="813"/>
      <c r="W169" s="814"/>
      <c r="X169" s="813"/>
      <c r="Y169" s="813"/>
      <c r="Z169" s="813"/>
      <c r="AA169" s="815"/>
      <c r="AB169" s="812"/>
      <c r="AC169" s="813"/>
      <c r="AD169" s="813"/>
      <c r="AE169" s="813"/>
      <c r="AF169" s="813"/>
      <c r="AG169" s="814"/>
      <c r="AH169" s="813"/>
      <c r="AI169" s="813"/>
      <c r="AJ169" s="813"/>
      <c r="AK169" s="815"/>
      <c r="AL169" s="812"/>
      <c r="AM169" s="813"/>
      <c r="AN169" s="813"/>
      <c r="AO169" s="813"/>
      <c r="AP169" s="813"/>
      <c r="AQ169" s="814"/>
      <c r="AR169" s="813"/>
      <c r="AS169" s="813"/>
      <c r="AT169" s="813"/>
      <c r="AU169" s="815"/>
      <c r="AV169" s="812"/>
      <c r="AW169" s="813"/>
      <c r="AX169" s="813"/>
      <c r="AY169" s="813"/>
      <c r="AZ169" s="813"/>
      <c r="BA169" s="814"/>
      <c r="BB169" s="813"/>
      <c r="BC169" s="813"/>
      <c r="BD169" s="813"/>
      <c r="BE169" s="815"/>
      <c r="BF169" s="812"/>
      <c r="BG169" s="813"/>
      <c r="BH169" s="813"/>
      <c r="BI169" s="813"/>
      <c r="BJ169" s="813"/>
      <c r="BK169" s="814"/>
      <c r="BL169" s="813"/>
      <c r="BM169" s="813"/>
      <c r="BN169" s="813"/>
      <c r="BO169" s="815"/>
      <c r="BP169" s="857">
        <v>2</v>
      </c>
      <c r="BQ169" s="858"/>
      <c r="BR169" s="858"/>
      <c r="BS169" s="858"/>
      <c r="BT169" s="859"/>
      <c r="BU169" s="860">
        <v>1</v>
      </c>
      <c r="BV169" s="858"/>
      <c r="BW169" s="858"/>
      <c r="BX169" s="858"/>
      <c r="BY169" s="861"/>
      <c r="BZ169" s="816"/>
      <c r="CA169" s="618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</row>
    <row r="170" spans="2:124" ht="26.25" customHeight="1">
      <c r="B170" s="181">
        <v>1</v>
      </c>
      <c r="C170" s="181">
        <v>2</v>
      </c>
      <c r="D170" s="181">
        <v>3</v>
      </c>
      <c r="E170" s="181">
        <v>4</v>
      </c>
      <c r="F170" s="181">
        <v>5</v>
      </c>
      <c r="G170" s="181">
        <v>6</v>
      </c>
      <c r="H170" s="855" t="s">
        <v>77</v>
      </c>
      <c r="I170" s="856"/>
      <c r="J170" s="225">
        <f>SUM(R170:BY170)</f>
        <v>29</v>
      </c>
      <c r="K170" s="306"/>
      <c r="L170" s="225"/>
      <c r="M170" s="314"/>
      <c r="N170" s="225"/>
      <c r="O170" s="305"/>
      <c r="P170" s="305"/>
      <c r="Q170" s="306"/>
      <c r="R170" s="928">
        <v>2</v>
      </c>
      <c r="S170" s="929"/>
      <c r="T170" s="929"/>
      <c r="U170" s="929"/>
      <c r="V170" s="930"/>
      <c r="W170" s="931">
        <v>3</v>
      </c>
      <c r="X170" s="926"/>
      <c r="Y170" s="926"/>
      <c r="Z170" s="926"/>
      <c r="AA170" s="932"/>
      <c r="AB170" s="925">
        <v>2</v>
      </c>
      <c r="AC170" s="926"/>
      <c r="AD170" s="926"/>
      <c r="AE170" s="926"/>
      <c r="AF170" s="927"/>
      <c r="AG170" s="931">
        <v>2</v>
      </c>
      <c r="AH170" s="926"/>
      <c r="AI170" s="926"/>
      <c r="AJ170" s="926"/>
      <c r="AK170" s="932"/>
      <c r="AL170" s="925">
        <v>3</v>
      </c>
      <c r="AM170" s="926"/>
      <c r="AN170" s="926"/>
      <c r="AO170" s="926"/>
      <c r="AP170" s="927"/>
      <c r="AQ170" s="931">
        <v>2</v>
      </c>
      <c r="AR170" s="926"/>
      <c r="AS170" s="926"/>
      <c r="AT170" s="926"/>
      <c r="AU170" s="932"/>
      <c r="AV170" s="925">
        <v>3</v>
      </c>
      <c r="AW170" s="926"/>
      <c r="AX170" s="926"/>
      <c r="AY170" s="926"/>
      <c r="AZ170" s="927"/>
      <c r="BA170" s="931">
        <v>4</v>
      </c>
      <c r="BB170" s="926"/>
      <c r="BC170" s="926"/>
      <c r="BD170" s="926"/>
      <c r="BE170" s="932"/>
      <c r="BF170" s="925">
        <v>3</v>
      </c>
      <c r="BG170" s="926"/>
      <c r="BH170" s="926"/>
      <c r="BI170" s="926"/>
      <c r="BJ170" s="927"/>
      <c r="BK170" s="944">
        <v>3</v>
      </c>
      <c r="BL170" s="929"/>
      <c r="BM170" s="929"/>
      <c r="BN170" s="929"/>
      <c r="BO170" s="945"/>
      <c r="BP170" s="925">
        <v>2</v>
      </c>
      <c r="BQ170" s="926"/>
      <c r="BR170" s="926"/>
      <c r="BS170" s="926"/>
      <c r="BT170" s="927"/>
      <c r="BU170" s="949"/>
      <c r="BV170" s="950"/>
      <c r="BW170" s="950"/>
      <c r="BX170" s="950"/>
      <c r="BY170" s="951"/>
      <c r="BZ170" s="553"/>
      <c r="CA170" s="618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</row>
    <row r="171" spans="2:124" ht="26.25" customHeight="1">
      <c r="B171" s="181">
        <v>1</v>
      </c>
      <c r="C171" s="181">
        <v>2</v>
      </c>
      <c r="D171" s="181">
        <v>3</v>
      </c>
      <c r="E171" s="181">
        <v>4</v>
      </c>
      <c r="F171" s="181">
        <v>5</v>
      </c>
      <c r="G171" s="181">
        <v>6</v>
      </c>
      <c r="H171" s="918" t="s">
        <v>78</v>
      </c>
      <c r="I171" s="919"/>
      <c r="J171" s="561"/>
      <c r="K171" s="562">
        <f>SUM(R171:BY171)</f>
        <v>66</v>
      </c>
      <c r="L171" s="561"/>
      <c r="M171" s="563"/>
      <c r="N171" s="561"/>
      <c r="O171" s="564"/>
      <c r="P171" s="564"/>
      <c r="Q171" s="562"/>
      <c r="R171" s="920">
        <v>6</v>
      </c>
      <c r="S171" s="921"/>
      <c r="T171" s="921"/>
      <c r="U171" s="921"/>
      <c r="V171" s="922"/>
      <c r="W171" s="923">
        <v>8</v>
      </c>
      <c r="X171" s="921"/>
      <c r="Y171" s="921"/>
      <c r="Z171" s="921"/>
      <c r="AA171" s="924"/>
      <c r="AB171" s="920">
        <v>6</v>
      </c>
      <c r="AC171" s="921"/>
      <c r="AD171" s="921"/>
      <c r="AE171" s="921"/>
      <c r="AF171" s="922"/>
      <c r="AG171" s="923">
        <v>7</v>
      </c>
      <c r="AH171" s="921"/>
      <c r="AI171" s="921"/>
      <c r="AJ171" s="921"/>
      <c r="AK171" s="924"/>
      <c r="AL171" s="920">
        <v>6</v>
      </c>
      <c r="AM171" s="921"/>
      <c r="AN171" s="921"/>
      <c r="AO171" s="921"/>
      <c r="AP171" s="922"/>
      <c r="AQ171" s="923">
        <v>5</v>
      </c>
      <c r="AR171" s="921"/>
      <c r="AS171" s="921"/>
      <c r="AT171" s="921"/>
      <c r="AU171" s="924"/>
      <c r="AV171" s="920">
        <v>5</v>
      </c>
      <c r="AW171" s="921"/>
      <c r="AX171" s="921"/>
      <c r="AY171" s="921"/>
      <c r="AZ171" s="922"/>
      <c r="BA171" s="923">
        <v>5</v>
      </c>
      <c r="BB171" s="921"/>
      <c r="BC171" s="921"/>
      <c r="BD171" s="921"/>
      <c r="BE171" s="924"/>
      <c r="BF171" s="920">
        <v>5</v>
      </c>
      <c r="BG171" s="921"/>
      <c r="BH171" s="921"/>
      <c r="BI171" s="921"/>
      <c r="BJ171" s="922"/>
      <c r="BK171" s="939">
        <v>4</v>
      </c>
      <c r="BL171" s="940"/>
      <c r="BM171" s="940"/>
      <c r="BN171" s="940"/>
      <c r="BO171" s="941"/>
      <c r="BP171" s="942">
        <v>5</v>
      </c>
      <c r="BQ171" s="940"/>
      <c r="BR171" s="940"/>
      <c r="BS171" s="940"/>
      <c r="BT171" s="943"/>
      <c r="BU171" s="939">
        <v>4</v>
      </c>
      <c r="BV171" s="940"/>
      <c r="BW171" s="940"/>
      <c r="BX171" s="940"/>
      <c r="BY171" s="941"/>
      <c r="BZ171" s="565"/>
      <c r="CA171" s="618">
        <f>примечание!A13</f>
        <v>0</v>
      </c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</row>
    <row r="172" spans="8:124" s="180" customFormat="1" ht="18">
      <c r="H172" s="819"/>
      <c r="I172" s="820"/>
      <c r="J172" s="821"/>
      <c r="K172" s="821"/>
      <c r="L172" s="821"/>
      <c r="M172" s="821"/>
      <c r="N172" s="821"/>
      <c r="O172" s="821"/>
      <c r="P172" s="821"/>
      <c r="Q172" s="821"/>
      <c r="R172" s="821">
        <v>80</v>
      </c>
      <c r="S172" s="821"/>
      <c r="T172" s="822"/>
      <c r="U172" s="822"/>
      <c r="V172" s="821"/>
      <c r="W172" s="821">
        <v>76</v>
      </c>
      <c r="X172" s="821"/>
      <c r="Y172" s="822"/>
      <c r="Z172" s="822"/>
      <c r="AA172" s="821"/>
      <c r="AB172" s="821">
        <v>76</v>
      </c>
      <c r="AC172" s="821"/>
      <c r="AD172" s="822"/>
      <c r="AE172" s="822"/>
      <c r="AF172" s="821"/>
      <c r="AG172" s="821">
        <v>72</v>
      </c>
      <c r="AH172" s="821"/>
      <c r="AI172" s="822"/>
      <c r="AJ172" s="822"/>
      <c r="AK172" s="821"/>
      <c r="AL172" s="821">
        <v>38</v>
      </c>
      <c r="AM172" s="821"/>
      <c r="AN172" s="822"/>
      <c r="AO172" s="822"/>
      <c r="AP172" s="821"/>
      <c r="AQ172" s="821">
        <v>36</v>
      </c>
      <c r="AR172" s="821"/>
      <c r="AS172" s="822"/>
      <c r="AT172" s="822"/>
      <c r="AU172" s="821"/>
      <c r="AV172" s="821">
        <v>38</v>
      </c>
      <c r="AW172" s="821"/>
      <c r="AX172" s="822"/>
      <c r="AY172" s="822"/>
      <c r="AZ172" s="821"/>
      <c r="BA172" s="821">
        <v>34</v>
      </c>
      <c r="BB172" s="821"/>
      <c r="BC172" s="822"/>
      <c r="BD172" s="822"/>
      <c r="BE172" s="821"/>
      <c r="BF172" s="821">
        <v>36</v>
      </c>
      <c r="BG172" s="821"/>
      <c r="BH172" s="822"/>
      <c r="BI172" s="822"/>
      <c r="BJ172" s="821"/>
      <c r="BK172" s="821">
        <v>34</v>
      </c>
      <c r="BL172" s="821"/>
      <c r="BM172" s="822"/>
      <c r="BN172" s="822"/>
      <c r="BO172" s="821"/>
      <c r="BP172" s="821"/>
      <c r="BQ172" s="823"/>
      <c r="BR172" s="824"/>
      <c r="BS172" s="824"/>
      <c r="BT172" s="823"/>
      <c r="BU172" s="823"/>
      <c r="BV172" s="823"/>
      <c r="BW172" s="822"/>
      <c r="BX172" s="822"/>
      <c r="BY172" s="821"/>
      <c r="BZ172" s="821"/>
      <c r="CA172" s="825"/>
      <c r="CB172" s="826"/>
      <c r="CC172" s="826"/>
      <c r="CD172" s="826"/>
      <c r="CE172" s="826"/>
      <c r="CF172" s="826"/>
      <c r="CG172" s="826"/>
      <c r="CH172" s="826"/>
      <c r="CI172" s="826"/>
      <c r="CJ172" s="826"/>
      <c r="CK172" s="826"/>
      <c r="CL172" s="826"/>
      <c r="CM172" s="826"/>
      <c r="CN172" s="826"/>
      <c r="CO172" s="826"/>
      <c r="CP172" s="826"/>
      <c r="CQ172" s="826"/>
      <c r="CR172" s="826"/>
      <c r="CS172" s="826"/>
      <c r="CT172" s="826"/>
      <c r="CU172" s="826"/>
      <c r="CV172" s="826"/>
      <c r="CW172" s="826"/>
      <c r="CX172" s="826"/>
      <c r="CY172" s="826"/>
      <c r="CZ172" s="826"/>
      <c r="DA172" s="826"/>
      <c r="DB172" s="826"/>
      <c r="DC172" s="826"/>
      <c r="DD172" s="826"/>
      <c r="DE172" s="826"/>
      <c r="DF172" s="826"/>
      <c r="DG172" s="826"/>
      <c r="DH172" s="826"/>
      <c r="DI172" s="826"/>
      <c r="DJ172" s="826"/>
      <c r="DK172" s="826"/>
      <c r="DL172" s="826"/>
      <c r="DM172" s="826"/>
      <c r="DN172" s="826"/>
      <c r="DO172" s="826"/>
      <c r="DP172" s="826"/>
      <c r="DQ172" s="826"/>
      <c r="DR172" s="826"/>
      <c r="DS172" s="826"/>
      <c r="DT172" s="826"/>
    </row>
    <row r="173" spans="8:52" ht="32.25">
      <c r="H173" s="643"/>
      <c r="AV173" s="862"/>
      <c r="AW173" s="862"/>
      <c r="AX173" s="862"/>
      <c r="AY173" s="862"/>
      <c r="AZ173" s="862"/>
    </row>
    <row r="174" spans="8:77" ht="24.75">
      <c r="H174" s="643"/>
      <c r="N174" s="591" t="s">
        <v>430</v>
      </c>
      <c r="O174" s="592"/>
      <c r="P174" s="592"/>
      <c r="Q174" s="593" t="s">
        <v>431</v>
      </c>
      <c r="R174" s="952">
        <f>SUM(R166+80+54)/R9</f>
        <v>58</v>
      </c>
      <c r="S174" s="952"/>
      <c r="T174" s="952"/>
      <c r="U174" s="952"/>
      <c r="V174" s="952"/>
      <c r="W174" s="952">
        <f>SUM(W166+76)/W9</f>
        <v>61.578947368421055</v>
      </c>
      <c r="X174" s="952"/>
      <c r="Y174" s="952"/>
      <c r="Z174" s="952"/>
      <c r="AA174" s="952"/>
      <c r="AB174" s="952">
        <f>SUM(AB166+76+76+54)/AB9</f>
        <v>67.89473684210526</v>
      </c>
      <c r="AC174" s="952"/>
      <c r="AD174" s="952"/>
      <c r="AE174" s="952"/>
      <c r="AF174" s="952"/>
      <c r="AG174" s="952">
        <f>SUM(AG166+72+76+54)/AG9</f>
        <v>70.22222222222223</v>
      </c>
      <c r="AH174" s="952"/>
      <c r="AI174" s="952"/>
      <c r="AJ174" s="952"/>
      <c r="AK174" s="952"/>
      <c r="AL174" s="952">
        <f>SUM(AL166+36+70+38)/AL9</f>
        <v>67.15789473684211</v>
      </c>
      <c r="AM174" s="952"/>
      <c r="AN174" s="952"/>
      <c r="AO174" s="952"/>
      <c r="AP174" s="952"/>
      <c r="AQ174" s="952">
        <f>SUM(AQ166+34+48+34+54)/AQ9</f>
        <v>66.11111111111111</v>
      </c>
      <c r="AR174" s="952"/>
      <c r="AS174" s="952"/>
      <c r="AT174" s="952"/>
      <c r="AU174" s="952"/>
      <c r="AV174" s="952">
        <f>SUM(AV166+38+38)/AV9</f>
        <v>60.21052631578947</v>
      </c>
      <c r="AW174" s="952"/>
      <c r="AX174" s="952"/>
      <c r="AY174" s="952"/>
      <c r="AZ174" s="952"/>
      <c r="BA174" s="952">
        <f>SUM(BA166+36+36)/BA9</f>
        <v>62.588235294117645</v>
      </c>
      <c r="BB174" s="952"/>
      <c r="BC174" s="952"/>
      <c r="BD174" s="952"/>
      <c r="BE174" s="952"/>
      <c r="BF174" s="952">
        <f>SUM(BF166+36+36)/BF9</f>
        <v>64</v>
      </c>
      <c r="BG174" s="952"/>
      <c r="BH174" s="952"/>
      <c r="BI174" s="952"/>
      <c r="BJ174" s="952"/>
      <c r="BK174" s="952">
        <f>SUM(BK166+34+34)/BK9</f>
        <v>67.52941176470588</v>
      </c>
      <c r="BL174" s="952"/>
      <c r="BM174" s="952"/>
      <c r="BN174" s="952"/>
      <c r="BO174" s="952"/>
      <c r="BP174" s="952">
        <f>SUM(BP166)/BP9</f>
        <v>56.7</v>
      </c>
      <c r="BQ174" s="952"/>
      <c r="BR174" s="952"/>
      <c r="BS174" s="952"/>
      <c r="BT174" s="952"/>
      <c r="BU174" s="952">
        <f>SUM(BU166)/BU9</f>
        <v>56</v>
      </c>
      <c r="BV174" s="952"/>
      <c r="BW174" s="952"/>
      <c r="BX174" s="952"/>
      <c r="BY174" s="952"/>
    </row>
    <row r="175" spans="8:77" ht="24.75">
      <c r="H175" s="643"/>
      <c r="N175" s="594" t="s">
        <v>430</v>
      </c>
      <c r="O175" s="595"/>
      <c r="P175" s="595"/>
      <c r="Q175" s="596" t="s">
        <v>432</v>
      </c>
      <c r="R175" s="953">
        <f>SUM(S166+80+36)/R9</f>
        <v>37.3</v>
      </c>
      <c r="S175" s="953"/>
      <c r="T175" s="953"/>
      <c r="U175" s="953"/>
      <c r="V175" s="953"/>
      <c r="W175" s="953">
        <f>SUM(X166+76)/W9</f>
        <v>35.578947368421055</v>
      </c>
      <c r="X175" s="953"/>
      <c r="Y175" s="953"/>
      <c r="Z175" s="953"/>
      <c r="AA175" s="953"/>
      <c r="AB175" s="953">
        <f>SUM(AC166+76+50+34)/AB9</f>
        <v>38.421052631578945</v>
      </c>
      <c r="AC175" s="953"/>
      <c r="AD175" s="953"/>
      <c r="AE175" s="953"/>
      <c r="AF175" s="953"/>
      <c r="AG175" s="953">
        <f>SUM(AH166+72+50+34)/AG9</f>
        <v>39.77777777777778</v>
      </c>
      <c r="AH175" s="953"/>
      <c r="AI175" s="953"/>
      <c r="AJ175" s="953"/>
      <c r="AK175" s="953"/>
      <c r="AL175" s="953">
        <f>SUM(AM166+38+45+38)/AL9</f>
        <v>38.10526315789474</v>
      </c>
      <c r="AM175" s="953"/>
      <c r="AN175" s="953"/>
      <c r="AO175" s="953"/>
      <c r="AP175" s="953"/>
      <c r="AQ175" s="953">
        <f>SUM(AR166+34+30+34+36)/AQ9</f>
        <v>39</v>
      </c>
      <c r="AR175" s="953"/>
      <c r="AS175" s="953"/>
      <c r="AT175" s="953"/>
      <c r="AU175" s="953"/>
      <c r="AV175" s="953">
        <f>SUM(AW166+38+38)/AV9</f>
        <v>36</v>
      </c>
      <c r="AW175" s="953"/>
      <c r="AX175" s="953"/>
      <c r="AY175" s="953"/>
      <c r="AZ175" s="953"/>
      <c r="BA175" s="953">
        <f>SUM(BB166+36+36)/BA9</f>
        <v>38.23529411764706</v>
      </c>
      <c r="BB175" s="953"/>
      <c r="BC175" s="953"/>
      <c r="BD175" s="953"/>
      <c r="BE175" s="953"/>
      <c r="BF175" s="953">
        <f>SUM(BG166+36+36)/BF9</f>
        <v>36.166666666666664</v>
      </c>
      <c r="BG175" s="953"/>
      <c r="BH175" s="953"/>
      <c r="BI175" s="953"/>
      <c r="BJ175" s="953"/>
      <c r="BK175" s="953">
        <f>SUM(BL166+34+34)/BK9</f>
        <v>37.76470588235294</v>
      </c>
      <c r="BL175" s="953"/>
      <c r="BM175" s="953"/>
      <c r="BN175" s="953"/>
      <c r="BO175" s="953"/>
      <c r="BP175" s="953">
        <f>SUM(BQ166)/BP9</f>
        <v>33.15</v>
      </c>
      <c r="BQ175" s="953"/>
      <c r="BR175" s="953"/>
      <c r="BS175" s="953"/>
      <c r="BT175" s="953"/>
      <c r="BU175" s="953">
        <f>SUM(BV166)/BU9</f>
        <v>32.375</v>
      </c>
      <c r="BV175" s="953"/>
      <c r="BW175" s="953"/>
      <c r="BX175" s="953"/>
      <c r="BY175" s="953"/>
    </row>
    <row r="176" ht="21">
      <c r="H176" s="643"/>
    </row>
    <row r="177" ht="21">
      <c r="H177" s="643"/>
    </row>
    <row r="178" spans="8:67" ht="22.5">
      <c r="H178" s="643"/>
      <c r="BK178" s="787"/>
      <c r="BL178" s="787"/>
      <c r="BM178" s="787"/>
      <c r="BN178" s="787"/>
      <c r="BO178" s="787"/>
    </row>
    <row r="179" ht="21">
      <c r="H179" s="643"/>
    </row>
    <row r="180" ht="21">
      <c r="H180" s="643"/>
    </row>
    <row r="181" ht="21">
      <c r="H181" s="643"/>
    </row>
    <row r="182" ht="21">
      <c r="H182" s="643"/>
    </row>
    <row r="183" ht="21">
      <c r="H183" s="643"/>
    </row>
    <row r="184" ht="21">
      <c r="H184" s="643"/>
    </row>
    <row r="185" ht="21">
      <c r="H185" s="643"/>
    </row>
    <row r="186" ht="21">
      <c r="H186" s="643"/>
    </row>
    <row r="187" ht="21">
      <c r="H187" s="643"/>
    </row>
    <row r="188" ht="21">
      <c r="H188" s="643"/>
    </row>
    <row r="189" ht="21">
      <c r="H189" s="643"/>
    </row>
    <row r="190" ht="21">
      <c r="H190" s="643"/>
    </row>
    <row r="191" ht="21">
      <c r="H191" s="643"/>
    </row>
    <row r="192" ht="21">
      <c r="H192" s="643"/>
    </row>
    <row r="193" ht="21">
      <c r="H193" s="643"/>
    </row>
    <row r="194" ht="21">
      <c r="H194" s="643"/>
    </row>
    <row r="195" ht="21">
      <c r="H195" s="643"/>
    </row>
    <row r="196" ht="21">
      <c r="H196" s="643"/>
    </row>
    <row r="197" ht="21">
      <c r="H197" s="643"/>
    </row>
    <row r="198" ht="21">
      <c r="H198" s="643"/>
    </row>
    <row r="199" ht="21">
      <c r="H199" s="643"/>
    </row>
    <row r="200" ht="21">
      <c r="H200" s="643"/>
    </row>
    <row r="201" ht="21">
      <c r="H201" s="643"/>
    </row>
    <row r="202" ht="21">
      <c r="H202" s="643"/>
    </row>
    <row r="203" ht="21">
      <c r="H203" s="643"/>
    </row>
    <row r="204" ht="21">
      <c r="H204" s="643"/>
    </row>
    <row r="205" ht="21">
      <c r="H205" s="643"/>
    </row>
    <row r="206" ht="21">
      <c r="H206" s="643"/>
    </row>
    <row r="207" ht="21">
      <c r="H207" s="643"/>
    </row>
    <row r="208" ht="21">
      <c r="H208" s="643"/>
    </row>
  </sheetData>
  <sheetProtection/>
  <mergeCells count="128">
    <mergeCell ref="R175:V175"/>
    <mergeCell ref="W175:AA175"/>
    <mergeCell ref="AB175:AF175"/>
    <mergeCell ref="AG175:AK175"/>
    <mergeCell ref="AL175:AP175"/>
    <mergeCell ref="AQ175:AU175"/>
    <mergeCell ref="AV175:AZ175"/>
    <mergeCell ref="BA175:BE175"/>
    <mergeCell ref="BF175:BJ175"/>
    <mergeCell ref="BK175:BO175"/>
    <mergeCell ref="BP175:BT175"/>
    <mergeCell ref="BU175:BY175"/>
    <mergeCell ref="R174:V174"/>
    <mergeCell ref="W174:AA174"/>
    <mergeCell ref="AB174:AF174"/>
    <mergeCell ref="AG174:AK174"/>
    <mergeCell ref="AL174:AP174"/>
    <mergeCell ref="AQ174:AU174"/>
    <mergeCell ref="AV174:AZ174"/>
    <mergeCell ref="BA174:BE174"/>
    <mergeCell ref="BF174:BJ174"/>
    <mergeCell ref="BK174:BO174"/>
    <mergeCell ref="BP174:BT174"/>
    <mergeCell ref="BU174:BY174"/>
    <mergeCell ref="AV171:AZ171"/>
    <mergeCell ref="BA170:BE170"/>
    <mergeCell ref="BA171:BE171"/>
    <mergeCell ref="AQ171:AU171"/>
    <mergeCell ref="AG171:AK171"/>
    <mergeCell ref="AL171:AP171"/>
    <mergeCell ref="AL170:AP170"/>
    <mergeCell ref="AQ170:AU170"/>
    <mergeCell ref="AV170:AZ170"/>
    <mergeCell ref="AG170:AK170"/>
    <mergeCell ref="BF171:BJ171"/>
    <mergeCell ref="BK171:BO171"/>
    <mergeCell ref="BP171:BT171"/>
    <mergeCell ref="BU171:BY171"/>
    <mergeCell ref="BK170:BO170"/>
    <mergeCell ref="BF168:BJ168"/>
    <mergeCell ref="BU168:BY168"/>
    <mergeCell ref="BP170:BT170"/>
    <mergeCell ref="BU170:BY170"/>
    <mergeCell ref="BF170:BJ170"/>
    <mergeCell ref="BF167:BJ167"/>
    <mergeCell ref="BK167:BO167"/>
    <mergeCell ref="BZ6:BZ10"/>
    <mergeCell ref="BK8:BO8"/>
    <mergeCell ref="BA9:BE9"/>
    <mergeCell ref="BF9:BJ9"/>
    <mergeCell ref="BK9:BO9"/>
    <mergeCell ref="BP9:BT9"/>
    <mergeCell ref="BU9:BY9"/>
    <mergeCell ref="BP7:BY7"/>
    <mergeCell ref="AB7:AK7"/>
    <mergeCell ref="AL8:AP8"/>
    <mergeCell ref="AQ168:AU168"/>
    <mergeCell ref="CA6:CA10"/>
    <mergeCell ref="W168:AA168"/>
    <mergeCell ref="AV167:AZ167"/>
    <mergeCell ref="BK168:BO168"/>
    <mergeCell ref="BP168:BT168"/>
    <mergeCell ref="R7:AA7"/>
    <mergeCell ref="BU167:BY167"/>
    <mergeCell ref="H171:I171"/>
    <mergeCell ref="R171:V171"/>
    <mergeCell ref="W171:AA171"/>
    <mergeCell ref="AB171:AF171"/>
    <mergeCell ref="H170:I170"/>
    <mergeCell ref="AB170:AF170"/>
    <mergeCell ref="R170:V170"/>
    <mergeCell ref="W170:AA170"/>
    <mergeCell ref="H168:I168"/>
    <mergeCell ref="R168:V168"/>
    <mergeCell ref="AV168:AZ168"/>
    <mergeCell ref="BP167:BT167"/>
    <mergeCell ref="AB168:AF168"/>
    <mergeCell ref="AG168:AK168"/>
    <mergeCell ref="AL168:AP168"/>
    <mergeCell ref="AL167:AP167"/>
    <mergeCell ref="BA168:BE168"/>
    <mergeCell ref="H167:I167"/>
    <mergeCell ref="R167:V167"/>
    <mergeCell ref="W167:AA167"/>
    <mergeCell ref="AB167:AF167"/>
    <mergeCell ref="AG167:AK167"/>
    <mergeCell ref="AQ167:AU167"/>
    <mergeCell ref="BA167:BE167"/>
    <mergeCell ref="N8:N10"/>
    <mergeCell ref="O8:O10"/>
    <mergeCell ref="P8:P10"/>
    <mergeCell ref="BU8:BY8"/>
    <mergeCell ref="BF8:BJ8"/>
    <mergeCell ref="H166:I166"/>
    <mergeCell ref="K6:K10"/>
    <mergeCell ref="Q8:Q10"/>
    <mergeCell ref="R8:V8"/>
    <mergeCell ref="W8:AA8"/>
    <mergeCell ref="BF7:BO7"/>
    <mergeCell ref="R9:V9"/>
    <mergeCell ref="L7:L10"/>
    <mergeCell ref="AQ8:AU8"/>
    <mergeCell ref="BP8:BT8"/>
    <mergeCell ref="AV9:AZ9"/>
    <mergeCell ref="W9:AA9"/>
    <mergeCell ref="AB9:AF9"/>
    <mergeCell ref="AG9:AK9"/>
    <mergeCell ref="AQ9:AU9"/>
    <mergeCell ref="AB8:AF8"/>
    <mergeCell ref="AG8:AK8"/>
    <mergeCell ref="AV7:BE7"/>
    <mergeCell ref="L6:Q6"/>
    <mergeCell ref="R6:BY6"/>
    <mergeCell ref="AV8:AZ8"/>
    <mergeCell ref="BA8:BE8"/>
    <mergeCell ref="M7:M10"/>
    <mergeCell ref="N7:Q7"/>
    <mergeCell ref="AL9:AP9"/>
    <mergeCell ref="H169:I169"/>
    <mergeCell ref="BP169:BT169"/>
    <mergeCell ref="BU169:BY169"/>
    <mergeCell ref="AV173:AZ173"/>
    <mergeCell ref="AL7:AU7"/>
    <mergeCell ref="H2:BZ2"/>
    <mergeCell ref="H4:BZ4"/>
    <mergeCell ref="H6:H10"/>
    <mergeCell ref="I6:I10"/>
    <mergeCell ref="J6:J10"/>
  </mergeCells>
  <conditionalFormatting sqref="BP167 S172:V172 BQ172:BT172 BG172:BJ172 AC172:AF172 AM172:AP172 AW172:AZ172 AB167:AB172 BU167:BU172 BK167:BK172 BF167:BF172 BA170:BA172 AV167:AV172 AQ167:AQ172 AL167:AL172 AG167:AG172 W167:W172 BV172:CA172 R167:R172 BL172:BO172 BB172:BE172 AR172:AU172 AH172:AK172 X172:AA172 R12:U12 X12 AB24:BZ24 O56:P56 R43:V43 P90 Q160:BE160 L158:L159 L90:M90 BZ167:BZ171 L70 R90:AH90 H85:Q85 L11:Q12 L157:BY157 L24:O24 L30:O30 L43:P43 L86:U86 L23:U23 L45:P45 R87:AA87 AV47:BY47 R24:V24 X24:X25 AF25:BZ25 W44:X44 AL46:BZ46 AK90:AM90 AP90:BZ90 AV60:BY60 BF75:BZ75 R69:AU71 BE69:BZ69 BA69 BF70:BZ70 BF102:BZ103 AG43:BZ43 AB50:AP52 R102:AU102 L135:AK135 R165:BE165 L42:X42 L57 R56:BZ57 R61:BZ61 M11:X11 R60:AK60 R131:AU134 BK55 BF71:BY71 R94:AP94 R64:AA65 L79:M79 P79 R67:AA67 L63:P63 BZ63 R92:AL93 AM92:AP92 R103:AK103 L56:M56 O46:O47 L46:M47 R46:X47 R62:AA62 L64:M65 P64:P65 BF67:BZ67 BF64:BZ65 P69 L69:M69 BP55:BY55 L50:O52 R74:BZ74 R75:AK75 R48:BY48 R107:AK108 BP73:BY73 BF49:BY49 L48:P49 L25:P29 L74:L75 P102:P103 P60:P62 L102:M103 L60:M62 O33:P33 L31:M31 L33:M33 R30:X31 R33:X33 R79:BZ79 R81:BZ81 P81 L81:M81 BP131:BY131 BU132:BY132 BP133:BY134 AV22:BY22 O31:P31 P34 AV62:BZ62 L131:P134 BU84:BY84 R84:BO84 R25:X28 AL20:BY21 AB87:AF88 BP165:BY165 AA30:BZ31 AA26:BZ28 AA33:BZ33 AA25:AB25 AA46:AA47 AA42:BZ42 AA11:CA12 R13:CA16 L13:P16 R55:BE55 Y42:Z43 BZ164:BZ165 L162:P163 L161:BE161 BF160:BY161 L67:M67 L92:M94 P67 P92:P94 L71:P73 BZ71:BZ73 AV92:BZ94 AV50:BZ52 AL87:BY88 BP95:BZ96 R96:AK96 R97:AQ97 BZ157:BZ161 CA157:CA171 AX97:BY97 AS97:AV97 R158:BY159 L123:P125 BZ112:BZ125 BM125:BY125 R125:BK125 BZ129:CA134 BZ128 CA81:CA82 L95:P97 L107:P118 R136:AK137 BP136:CA137 AL135:BO137 L136:L140 R138:CA140 R142:CA143 CA144:CA148 BP170:BP172 L142:L156 R153:BZ155 CA154:CA155 R156:CA156 R152:CA152 CB85:IV85 CA42:CA79 R162:BZ163 CA17:CA34 CA84:CA125 R144:BZ151">
    <cfRule type="cellIs" priority="968" dxfId="0" operator="equal" stopIfTrue="1">
      <formula>0</formula>
    </cfRule>
  </conditionalFormatting>
  <conditionalFormatting sqref="V12:W12">
    <cfRule type="cellIs" priority="966" dxfId="0" operator="equal" stopIfTrue="1">
      <formula>0</formula>
    </cfRule>
  </conditionalFormatting>
  <conditionalFormatting sqref="R85:BZ85">
    <cfRule type="cellIs" priority="963" dxfId="0" operator="equal" stopIfTrue="1">
      <formula>0</formula>
    </cfRule>
  </conditionalFormatting>
  <conditionalFormatting sqref="X86:BZ86">
    <cfRule type="cellIs" priority="962" dxfId="0" operator="equal" stopIfTrue="1">
      <formula>0</formula>
    </cfRule>
  </conditionalFormatting>
  <conditionalFormatting sqref="V86:W86">
    <cfRule type="cellIs" priority="961" dxfId="0" operator="equal" stopIfTrue="1">
      <formula>0</formula>
    </cfRule>
  </conditionalFormatting>
  <conditionalFormatting sqref="X23 AA23:BZ23">
    <cfRule type="cellIs" priority="960" dxfId="0" operator="equal" stopIfTrue="1">
      <formula>0</formula>
    </cfRule>
  </conditionalFormatting>
  <conditionalFormatting sqref="V23:W23">
    <cfRule type="cellIs" priority="959" dxfId="0" operator="equal" stopIfTrue="1">
      <formula>0</formula>
    </cfRule>
  </conditionalFormatting>
  <conditionalFormatting sqref="W24 AA24">
    <cfRule type="cellIs" priority="954" dxfId="0" operator="equal" stopIfTrue="1">
      <formula>0</formula>
    </cfRule>
  </conditionalFormatting>
  <conditionalFormatting sqref="AQ44:BZ44">
    <cfRule type="cellIs" priority="953" dxfId="0" operator="equal" stopIfTrue="1">
      <formula>0</formula>
    </cfRule>
  </conditionalFormatting>
  <conditionalFormatting sqref="L44:M44 O44:P44 AL44:AP44">
    <cfRule type="cellIs" priority="952" dxfId="0" operator="equal" stopIfTrue="1">
      <formula>0</formula>
    </cfRule>
  </conditionalFormatting>
  <conditionalFormatting sqref="R29:X29 AA29:BZ29">
    <cfRule type="cellIs" priority="944" dxfId="0" operator="equal" stopIfTrue="1">
      <formula>0</formula>
    </cfRule>
  </conditionalFormatting>
  <conditionalFormatting sqref="R45:X45 AA45:BZ45">
    <cfRule type="cellIs" priority="943" dxfId="0" operator="equal" stopIfTrue="1">
      <formula>0</formula>
    </cfRule>
  </conditionalFormatting>
  <conditionalFormatting sqref="AV63:BY63">
    <cfRule type="cellIs" priority="942" dxfId="0" operator="equal" stopIfTrue="1">
      <formula>0</formula>
    </cfRule>
  </conditionalFormatting>
  <conditionalFormatting sqref="AQ22:AU22">
    <cfRule type="cellIs" priority="939" dxfId="0" operator="equal" stopIfTrue="1">
      <formula>0</formula>
    </cfRule>
  </conditionalFormatting>
  <conditionalFormatting sqref="BZ60">
    <cfRule type="cellIs" priority="931" dxfId="0" operator="equal" stopIfTrue="1">
      <formula>0</formula>
    </cfRule>
  </conditionalFormatting>
  <conditionalFormatting sqref="O59:P59 L59:M59 R59:AK59 AV59:BZ59">
    <cfRule type="cellIs" priority="928" dxfId="0" operator="equal" stopIfTrue="1">
      <formula>0</formula>
    </cfRule>
  </conditionalFormatting>
  <conditionalFormatting sqref="O68:P68 L68:M68 R68:BZ68">
    <cfRule type="cellIs" priority="927" dxfId="0" operator="equal" stopIfTrue="1">
      <formula>0</formula>
    </cfRule>
  </conditionalFormatting>
  <conditionalFormatting sqref="O101:P101 L101:M101 R101:BZ101">
    <cfRule type="cellIs" priority="917" dxfId="0" operator="equal" stopIfTrue="1">
      <formula>0</formula>
    </cfRule>
  </conditionalFormatting>
  <conditionalFormatting sqref="L166">
    <cfRule type="cellIs" priority="974" dxfId="304" operator="lessThan" stopIfTrue="1">
      <formula>'ПРОЕКТ ПЛАНА ДЛЯ РАССМ'!#REF!</formula>
    </cfRule>
  </conditionalFormatting>
  <conditionalFormatting sqref="R109:AU110 AX108:BY108 R111:AK111 BP109:BY110 AV96:BE96 R123:BY123 R113:BY113 R112:BE112 BK112:BY112 R116:BY116 R114:AP115 AV115:AZ115 BA114:BY114 BF115 BP117:BY117 BK118:BY118 R95:BE95 AV107:BY107 AV108 AV111 R117:AZ118 R124:BE124 BK124:BY124 R73:AU73 AX111:BA111 BE111:BY111 BH115:BY115">
    <cfRule type="cellIs" priority="902" dxfId="0" operator="equal" stopIfTrue="1">
      <formula>0</formula>
    </cfRule>
  </conditionalFormatting>
  <conditionalFormatting sqref="O32:P32 L32:M32 R32:X32 R89:X89 L89:M89 O89:P89 AL32:BZ32 AA32 AA89:BZ89">
    <cfRule type="cellIs" priority="901" dxfId="0" operator="equal" stopIfTrue="1">
      <formula>0</formula>
    </cfRule>
  </conditionalFormatting>
  <conditionalFormatting sqref="P91 R91:AF91 L91:M91 AU91:BZ91 AQ91:AR91 AK91">
    <cfRule type="cellIs" priority="899" dxfId="0" operator="equal" stopIfTrue="1">
      <formula>0</formula>
    </cfRule>
  </conditionalFormatting>
  <conditionalFormatting sqref="P164 L164:M164 R164:BE164 BP164:BY164">
    <cfRule type="cellIs" priority="862" dxfId="0" operator="equal" stopIfTrue="1">
      <formula>0</formula>
    </cfRule>
  </conditionalFormatting>
  <conditionalFormatting sqref="R72:AU72 BP72:BY72">
    <cfRule type="cellIs" priority="870" dxfId="0" operator="equal" stopIfTrue="1">
      <formula>0</formula>
    </cfRule>
  </conditionalFormatting>
  <conditionalFormatting sqref="AL22:AO22">
    <cfRule type="cellIs" priority="833" dxfId="0" operator="equal" stopIfTrue="1">
      <formula>0</formula>
    </cfRule>
  </conditionalFormatting>
  <conditionalFormatting sqref="AP22">
    <cfRule type="cellIs" priority="832" dxfId="0" operator="equal" stopIfTrue="1">
      <formula>0</formula>
    </cfRule>
  </conditionalFormatting>
  <conditionalFormatting sqref="R44:V44 AA44">
    <cfRule type="cellIs" priority="822" dxfId="0" operator="equal" stopIfTrue="1">
      <formula>0</formula>
    </cfRule>
  </conditionalFormatting>
  <conditionalFormatting sqref="AB44:AG44 AI44:AK44">
    <cfRule type="cellIs" priority="809" dxfId="0" operator="equal" stopIfTrue="1">
      <formula>0</formula>
    </cfRule>
  </conditionalFormatting>
  <conditionalFormatting sqref="R63:AA63">
    <cfRule type="cellIs" priority="805" dxfId="0" operator="equal" stopIfTrue="1">
      <formula>0</formula>
    </cfRule>
  </conditionalFormatting>
  <conditionalFormatting sqref="AL47:AU47">
    <cfRule type="cellIs" priority="794" dxfId="0" operator="equal" stopIfTrue="1">
      <formula>0</formula>
    </cfRule>
  </conditionalFormatting>
  <conditionalFormatting sqref="AC25:AE25">
    <cfRule type="cellIs" priority="793" dxfId="0" operator="equal" stopIfTrue="1">
      <formula>0</formula>
    </cfRule>
  </conditionalFormatting>
  <conditionalFormatting sqref="AS91:AT91">
    <cfRule type="cellIs" priority="776" dxfId="0" operator="equal" stopIfTrue="1">
      <formula>0</formula>
    </cfRule>
  </conditionalFormatting>
  <conditionalFormatting sqref="O34 L34:M34 AV34:BZ34 AV54:BZ54 R54:X54 L54:M54 O54 AA54">
    <cfRule type="cellIs" priority="787" dxfId="0" operator="equal" stopIfTrue="1">
      <formula>0</formula>
    </cfRule>
  </conditionalFormatting>
  <conditionalFormatting sqref="AL34:AU34">
    <cfRule type="cellIs" priority="786" dxfId="0" operator="equal" stopIfTrue="1">
      <formula>0</formula>
    </cfRule>
  </conditionalFormatting>
  <conditionalFormatting sqref="BL55">
    <cfRule type="cellIs" priority="751" dxfId="0" operator="equal" stopIfTrue="1">
      <formula>0</formula>
    </cfRule>
  </conditionalFormatting>
  <conditionalFormatting sqref="BC69:BD69">
    <cfRule type="cellIs" priority="767" dxfId="0" operator="equal" stopIfTrue="1">
      <formula>0</formula>
    </cfRule>
  </conditionalFormatting>
  <conditionalFormatting sqref="BB69">
    <cfRule type="cellIs" priority="766" dxfId="0" operator="equal" stopIfTrue="1">
      <formula>0</formula>
    </cfRule>
  </conditionalFormatting>
  <conditionalFormatting sqref="BO55">
    <cfRule type="cellIs" priority="753" dxfId="0" operator="equal" stopIfTrue="1">
      <formula>0</formula>
    </cfRule>
  </conditionalFormatting>
  <conditionalFormatting sqref="BM55:BN55">
    <cfRule type="cellIs" priority="752" dxfId="0" operator="equal" stopIfTrue="1">
      <formula>0</formula>
    </cfRule>
  </conditionalFormatting>
  <conditionalFormatting sqref="AN93:AP93">
    <cfRule type="cellIs" priority="750" dxfId="0" operator="equal" stopIfTrue="1">
      <formula>0</formula>
    </cfRule>
  </conditionalFormatting>
  <conditionalFormatting sqref="AM93">
    <cfRule type="cellIs" priority="749" dxfId="0" operator="equal" stopIfTrue="1">
      <formula>0</formula>
    </cfRule>
  </conditionalFormatting>
  <conditionalFormatting sqref="BL125">
    <cfRule type="cellIs" priority="730" dxfId="0" operator="equal" stopIfTrue="1">
      <formula>0</formula>
    </cfRule>
  </conditionalFormatting>
  <conditionalFormatting sqref="AW108">
    <cfRule type="cellIs" priority="715" dxfId="0" operator="equal" stopIfTrue="1">
      <formula>0</formula>
    </cfRule>
  </conditionalFormatting>
  <conditionalFormatting sqref="Q88">
    <cfRule type="cellIs" priority="695" dxfId="0" operator="equal" stopIfTrue="1">
      <formula>0</formula>
    </cfRule>
  </conditionalFormatting>
  <conditionalFormatting sqref="W43:X43">
    <cfRule type="cellIs" priority="704" dxfId="0" operator="equal" stopIfTrue="1">
      <formula>0</formula>
    </cfRule>
  </conditionalFormatting>
  <conditionalFormatting sqref="AA43">
    <cfRule type="cellIs" priority="703" dxfId="0" operator="equal" stopIfTrue="1">
      <formula>0</formula>
    </cfRule>
  </conditionalFormatting>
  <conditionalFormatting sqref="Q87">
    <cfRule type="cellIs" priority="696" dxfId="0" operator="equal" stopIfTrue="1">
      <formula>0</formula>
    </cfRule>
  </conditionalFormatting>
  <conditionalFormatting sqref="AG87 AI87:AK87">
    <cfRule type="cellIs" priority="692" dxfId="0" operator="equal" stopIfTrue="1">
      <formula>0</formula>
    </cfRule>
  </conditionalFormatting>
  <conditionalFormatting sqref="BF112 BH112:BJ112">
    <cfRule type="cellIs" priority="665" dxfId="0" operator="equal" stopIfTrue="1">
      <formula>0</formula>
    </cfRule>
  </conditionalFormatting>
  <conditionalFormatting sqref="BG112">
    <cfRule type="cellIs" priority="664" dxfId="0" operator="equal" stopIfTrue="1">
      <formula>0</formula>
    </cfRule>
  </conditionalFormatting>
  <conditionalFormatting sqref="AS115:AU115 AQ115">
    <cfRule type="cellIs" priority="662" dxfId="0" operator="equal" stopIfTrue="1">
      <formula>0</formula>
    </cfRule>
  </conditionalFormatting>
  <conditionalFormatting sqref="AR115">
    <cfRule type="cellIs" priority="661" dxfId="0" operator="equal" stopIfTrue="1">
      <formula>0</formula>
    </cfRule>
  </conditionalFormatting>
  <conditionalFormatting sqref="AS114:AU114 AQ114">
    <cfRule type="cellIs" priority="660" dxfId="0" operator="equal" stopIfTrue="1">
      <formula>0</formula>
    </cfRule>
  </conditionalFormatting>
  <conditionalFormatting sqref="AR114">
    <cfRule type="cellIs" priority="659" dxfId="0" operator="equal" stopIfTrue="1">
      <formula>0</formula>
    </cfRule>
  </conditionalFormatting>
  <conditionalFormatting sqref="AZ114 AV114">
    <cfRule type="cellIs" priority="658" dxfId="0" operator="equal" stopIfTrue="1">
      <formula>0</formula>
    </cfRule>
  </conditionalFormatting>
  <conditionalFormatting sqref="AW114">
    <cfRule type="cellIs" priority="657" dxfId="0" operator="equal" stopIfTrue="1">
      <formula>0</formula>
    </cfRule>
  </conditionalFormatting>
  <conditionalFormatting sqref="BE115 BA115">
    <cfRule type="cellIs" priority="656" dxfId="0" operator="equal" stopIfTrue="1">
      <formula>0</formula>
    </cfRule>
  </conditionalFormatting>
  <conditionalFormatting sqref="BB115">
    <cfRule type="cellIs" priority="655" dxfId="0" operator="equal" stopIfTrue="1">
      <formula>0</formula>
    </cfRule>
  </conditionalFormatting>
  <conditionalFormatting sqref="AQ52:AR52">
    <cfRule type="cellIs" priority="652" dxfId="0" operator="equal" stopIfTrue="1">
      <formula>0</formula>
    </cfRule>
  </conditionalFormatting>
  <conditionalFormatting sqref="AS52:AU52">
    <cfRule type="cellIs" priority="651" dxfId="0" operator="equal" stopIfTrue="1">
      <formula>0</formula>
    </cfRule>
  </conditionalFormatting>
  <conditionalFormatting sqref="AQ51:AR51">
    <cfRule type="cellIs" priority="650" dxfId="0" operator="equal" stopIfTrue="1">
      <formula>0</formula>
    </cfRule>
  </conditionalFormatting>
  <conditionalFormatting sqref="AS51:AU51">
    <cfRule type="cellIs" priority="649" dxfId="0" operator="equal" stopIfTrue="1">
      <formula>0</formula>
    </cfRule>
  </conditionalFormatting>
  <conditionalFormatting sqref="AQ50:AR50">
    <cfRule type="cellIs" priority="648" dxfId="0" operator="equal" stopIfTrue="1">
      <formula>0</formula>
    </cfRule>
  </conditionalFormatting>
  <conditionalFormatting sqref="AS50:AU50">
    <cfRule type="cellIs" priority="647" dxfId="0" operator="equal" stopIfTrue="1">
      <formula>0</formula>
    </cfRule>
  </conditionalFormatting>
  <conditionalFormatting sqref="BM117:BO117 BK117">
    <cfRule type="cellIs" priority="644" dxfId="0" operator="equal" stopIfTrue="1">
      <formula>0</formula>
    </cfRule>
  </conditionalFormatting>
  <conditionalFormatting sqref="BL117">
    <cfRule type="cellIs" priority="643" dxfId="0" operator="equal" stopIfTrue="1">
      <formula>0</formula>
    </cfRule>
  </conditionalFormatting>
  <conditionalFormatting sqref="BP84">
    <cfRule type="cellIs" priority="611" dxfId="0" operator="equal" stopIfTrue="1">
      <formula>0</formula>
    </cfRule>
  </conditionalFormatting>
  <conditionalFormatting sqref="BT84">
    <cfRule type="cellIs" priority="610" dxfId="0" operator="equal" stopIfTrue="1">
      <formula>0</formula>
    </cfRule>
  </conditionalFormatting>
  <conditionalFormatting sqref="BR84:BS84">
    <cfRule type="cellIs" priority="609" dxfId="0" operator="equal" stopIfTrue="1">
      <formula>0</formula>
    </cfRule>
  </conditionalFormatting>
  <conditionalFormatting sqref="AB32:AK32">
    <cfRule type="cellIs" priority="602" dxfId="0" operator="equal" stopIfTrue="1">
      <formula>0</formula>
    </cfRule>
  </conditionalFormatting>
  <conditionalFormatting sqref="AL59:AU59">
    <cfRule type="cellIs" priority="598" dxfId="0" operator="equal" stopIfTrue="1">
      <formula>0</formula>
    </cfRule>
  </conditionalFormatting>
  <conditionalFormatting sqref="BQ84">
    <cfRule type="cellIs" priority="608" dxfId="0" operator="equal" stopIfTrue="1">
      <formula>0</formula>
    </cfRule>
  </conditionalFormatting>
  <conditionalFormatting sqref="L84">
    <cfRule type="cellIs" priority="607" dxfId="0" operator="equal" stopIfTrue="1">
      <formula>0</formula>
    </cfRule>
  </conditionalFormatting>
  <conditionalFormatting sqref="AB47:AK47">
    <cfRule type="cellIs" priority="604" dxfId="0" operator="equal" stopIfTrue="1">
      <formula>0</formula>
    </cfRule>
  </conditionalFormatting>
  <conditionalFormatting sqref="AB46:AK46">
    <cfRule type="cellIs" priority="603" dxfId="0" operator="equal" stopIfTrue="1">
      <formula>0</formula>
    </cfRule>
  </conditionalFormatting>
  <conditionalFormatting sqref="AB34:AK34">
    <cfRule type="cellIs" priority="601" dxfId="0" operator="equal" stopIfTrue="1">
      <formula>0</formula>
    </cfRule>
  </conditionalFormatting>
  <conditionalFormatting sqref="R34:X34 AA34">
    <cfRule type="cellIs" priority="599" dxfId="0" operator="equal" stopIfTrue="1">
      <formula>0</formula>
    </cfRule>
  </conditionalFormatting>
  <conditionalFormatting sqref="AB43:AC43">
    <cfRule type="cellIs" priority="597" dxfId="0" operator="equal" stopIfTrue="1">
      <formula>0</formula>
    </cfRule>
  </conditionalFormatting>
  <conditionalFormatting sqref="AD43:AF43">
    <cfRule type="cellIs" priority="596" dxfId="0" operator="equal" stopIfTrue="1">
      <formula>0</formula>
    </cfRule>
  </conditionalFormatting>
  <conditionalFormatting sqref="AH87">
    <cfRule type="cellIs" priority="593" dxfId="0" operator="equal" stopIfTrue="1">
      <formula>0</formula>
    </cfRule>
  </conditionalFormatting>
  <conditionalFormatting sqref="AH44">
    <cfRule type="cellIs" priority="586" dxfId="0" operator="equal" stopIfTrue="1">
      <formula>0</formula>
    </cfRule>
  </conditionalFormatting>
  <conditionalFormatting sqref="P58 L58:M58 R58:BZ58">
    <cfRule type="cellIs" priority="574" dxfId="0" operator="equal" stopIfTrue="1">
      <formula>0</formula>
    </cfRule>
  </conditionalFormatting>
  <conditionalFormatting sqref="AZ69 AV69">
    <cfRule type="cellIs" priority="551" dxfId="0" operator="equal" stopIfTrue="1">
      <formula>0</formula>
    </cfRule>
  </conditionalFormatting>
  <conditionalFormatting sqref="AX69">
    <cfRule type="cellIs" priority="550" dxfId="0" operator="equal" stopIfTrue="1">
      <formula>0</formula>
    </cfRule>
  </conditionalFormatting>
  <conditionalFormatting sqref="AX102:AZ102">
    <cfRule type="cellIs" priority="545" dxfId="0" operator="equal" stopIfTrue="1">
      <formula>0</formula>
    </cfRule>
  </conditionalFormatting>
  <conditionalFormatting sqref="AV102">
    <cfRule type="cellIs" priority="543" dxfId="0" operator="equal" stopIfTrue="1">
      <formula>0</formula>
    </cfRule>
  </conditionalFormatting>
  <conditionalFormatting sqref="AW102">
    <cfRule type="cellIs" priority="544" dxfId="0" operator="equal" stopIfTrue="1">
      <formula>0</formula>
    </cfRule>
  </conditionalFormatting>
  <conditionalFormatting sqref="AW69">
    <cfRule type="cellIs" priority="549" dxfId="0" operator="equal" stopIfTrue="1">
      <formula>0</formula>
    </cfRule>
  </conditionalFormatting>
  <conditionalFormatting sqref="BE102 BA102">
    <cfRule type="cellIs" priority="542" dxfId="0" operator="equal" stopIfTrue="1">
      <formula>0</formula>
    </cfRule>
  </conditionalFormatting>
  <conditionalFormatting sqref="BB102">
    <cfRule type="cellIs" priority="540" dxfId="0" operator="equal" stopIfTrue="1">
      <formula>0</formula>
    </cfRule>
  </conditionalFormatting>
  <conditionalFormatting sqref="BC102:BD102">
    <cfRule type="cellIs" priority="541" dxfId="0" operator="equal" stopIfTrue="1">
      <formula>0</formula>
    </cfRule>
  </conditionalFormatting>
  <conditionalFormatting sqref="AX114:AY114">
    <cfRule type="cellIs" priority="536" dxfId="0" operator="equal" stopIfTrue="1">
      <formula>0</formula>
    </cfRule>
  </conditionalFormatting>
  <conditionalFormatting sqref="BC115:BD115">
    <cfRule type="cellIs" priority="535" dxfId="0" operator="equal" stopIfTrue="1">
      <formula>0</formula>
    </cfRule>
  </conditionalFormatting>
  <conditionalFormatting sqref="BH117:BJ117 BF117">
    <cfRule type="cellIs" priority="531" dxfId="0" operator="equal" stopIfTrue="1">
      <formula>0</formula>
    </cfRule>
  </conditionalFormatting>
  <conditionalFormatting sqref="BG117">
    <cfRule type="cellIs" priority="530" dxfId="0" operator="equal" stopIfTrue="1">
      <formula>0</formula>
    </cfRule>
  </conditionalFormatting>
  <conditionalFormatting sqref="BH118:BJ118 BF118">
    <cfRule type="cellIs" priority="529" dxfId="0" operator="equal" stopIfTrue="1">
      <formula>0</formula>
    </cfRule>
  </conditionalFormatting>
  <conditionalFormatting sqref="BG118">
    <cfRule type="cellIs" priority="528" dxfId="0" operator="equal" stopIfTrue="1">
      <formula>0</formula>
    </cfRule>
  </conditionalFormatting>
  <conditionalFormatting sqref="AL60:AU60">
    <cfRule type="cellIs" priority="521" dxfId="0" operator="equal" stopIfTrue="1">
      <formula>0</formula>
    </cfRule>
  </conditionalFormatting>
  <conditionalFormatting sqref="BL95">
    <cfRule type="cellIs" priority="511" dxfId="0" operator="equal" stopIfTrue="1">
      <formula>0</formula>
    </cfRule>
  </conditionalFormatting>
  <conditionalFormatting sqref="BF72:BJ72">
    <cfRule type="cellIs" priority="519" dxfId="0" operator="equal" stopIfTrue="1">
      <formula>0</formula>
    </cfRule>
  </conditionalFormatting>
  <conditionalFormatting sqref="BK72 BM72:BO72">
    <cfRule type="cellIs" priority="518" dxfId="0" operator="equal" stopIfTrue="1">
      <formula>0</formula>
    </cfRule>
  </conditionalFormatting>
  <conditionalFormatting sqref="BL72">
    <cfRule type="cellIs" priority="517" dxfId="0" operator="equal" stopIfTrue="1">
      <formula>0</formula>
    </cfRule>
  </conditionalFormatting>
  <conditionalFormatting sqref="BF73:BJ73">
    <cfRule type="cellIs" priority="516" dxfId="0" operator="equal" stopIfTrue="1">
      <formula>0</formula>
    </cfRule>
  </conditionalFormatting>
  <conditionalFormatting sqref="BK73 BM73:BO73">
    <cfRule type="cellIs" priority="515" dxfId="0" operator="equal" stopIfTrue="1">
      <formula>0</formula>
    </cfRule>
  </conditionalFormatting>
  <conditionalFormatting sqref="BL73">
    <cfRule type="cellIs" priority="514" dxfId="0" operator="equal" stopIfTrue="1">
      <formula>0</formula>
    </cfRule>
  </conditionalFormatting>
  <conditionalFormatting sqref="BF95:BJ95">
    <cfRule type="cellIs" priority="513" dxfId="0" operator="equal" stopIfTrue="1">
      <formula>0</formula>
    </cfRule>
  </conditionalFormatting>
  <conditionalFormatting sqref="BK95 BM95:BO95">
    <cfRule type="cellIs" priority="512" dxfId="0" operator="equal" stopIfTrue="1">
      <formula>0</formula>
    </cfRule>
  </conditionalFormatting>
  <conditionalFormatting sqref="BF96:BJ96">
    <cfRule type="cellIs" priority="510" dxfId="0" operator="equal" stopIfTrue="1">
      <formula>0</formula>
    </cfRule>
  </conditionalFormatting>
  <conditionalFormatting sqref="BK96 BM96:BO96">
    <cfRule type="cellIs" priority="509" dxfId="0" operator="equal" stopIfTrue="1">
      <formula>0</formula>
    </cfRule>
  </conditionalFormatting>
  <conditionalFormatting sqref="BL96">
    <cfRule type="cellIs" priority="508" dxfId="0" operator="equal" stopIfTrue="1">
      <formula>0</formula>
    </cfRule>
  </conditionalFormatting>
  <conditionalFormatting sqref="AL96:AU96">
    <cfRule type="cellIs" priority="501" dxfId="0" operator="equal" stopIfTrue="1">
      <formula>0</formula>
    </cfRule>
  </conditionalFormatting>
  <conditionalFormatting sqref="AL107:AU107">
    <cfRule type="cellIs" priority="498" dxfId="0" operator="equal" stopIfTrue="1">
      <formula>0</formula>
    </cfRule>
  </conditionalFormatting>
  <conditionalFormatting sqref="AL111:AU111">
    <cfRule type="cellIs" priority="496" dxfId="0" operator="equal" stopIfTrue="1">
      <formula>0</formula>
    </cfRule>
  </conditionalFormatting>
  <conditionalFormatting sqref="AL108:AU108">
    <cfRule type="cellIs" priority="495" dxfId="0" operator="equal" stopIfTrue="1">
      <formula>0</formula>
    </cfRule>
  </conditionalFormatting>
  <conditionalFormatting sqref="BM131:BO131 AV131:BK131">
    <cfRule type="cellIs" priority="494" dxfId="0" operator="equal" stopIfTrue="1">
      <formula>0</formula>
    </cfRule>
  </conditionalFormatting>
  <conditionalFormatting sqref="BL131">
    <cfRule type="cellIs" priority="493" dxfId="0" operator="equal" stopIfTrue="1">
      <formula>0</formula>
    </cfRule>
  </conditionalFormatting>
  <conditionalFormatting sqref="AV132:BJ132">
    <cfRule type="cellIs" priority="490" dxfId="0" operator="equal" stopIfTrue="1">
      <formula>0</formula>
    </cfRule>
  </conditionalFormatting>
  <conditionalFormatting sqref="BL133">
    <cfRule type="cellIs" priority="487" dxfId="0" operator="equal" stopIfTrue="1">
      <formula>0</formula>
    </cfRule>
  </conditionalFormatting>
  <conditionalFormatting sqref="BM133:BO133 AV133:BK133">
    <cfRule type="cellIs" priority="488" dxfId="0" operator="equal" stopIfTrue="1">
      <formula>0</formula>
    </cfRule>
  </conditionalFormatting>
  <conditionalFormatting sqref="BM134:BO134 AV134:BK134">
    <cfRule type="cellIs" priority="486" dxfId="0" operator="equal" stopIfTrue="1">
      <formula>0</formula>
    </cfRule>
  </conditionalFormatting>
  <conditionalFormatting sqref="BL134">
    <cfRule type="cellIs" priority="485" dxfId="0" operator="equal" stopIfTrue="1">
      <formula>0</formula>
    </cfRule>
  </conditionalFormatting>
  <conditionalFormatting sqref="BB70">
    <cfRule type="cellIs" priority="473" dxfId="0" operator="equal" stopIfTrue="1">
      <formula>0</formula>
    </cfRule>
  </conditionalFormatting>
  <conditionalFormatting sqref="AX70 AZ70">
    <cfRule type="cellIs" priority="478" dxfId="0" operator="equal" stopIfTrue="1">
      <formula>0</formula>
    </cfRule>
  </conditionalFormatting>
  <conditionalFormatting sqref="AV70">
    <cfRule type="cellIs" priority="476" dxfId="0" operator="equal" stopIfTrue="1">
      <formula>0</formula>
    </cfRule>
  </conditionalFormatting>
  <conditionalFormatting sqref="AW70">
    <cfRule type="cellIs" priority="477" dxfId="0" operator="equal" stopIfTrue="1">
      <formula>0</formula>
    </cfRule>
  </conditionalFormatting>
  <conditionalFormatting sqref="BC70:BD70">
    <cfRule type="cellIs" priority="474" dxfId="0" operator="equal" stopIfTrue="1">
      <formula>0</formula>
    </cfRule>
  </conditionalFormatting>
  <conditionalFormatting sqref="AV49:BE49">
    <cfRule type="cellIs" priority="479" dxfId="0" operator="equal" stopIfTrue="1">
      <formula>0</formula>
    </cfRule>
  </conditionalFormatting>
  <conditionalFormatting sqref="BE70 BA70">
    <cfRule type="cellIs" priority="475" dxfId="0" operator="equal" stopIfTrue="1">
      <formula>0</formula>
    </cfRule>
  </conditionalFormatting>
  <conditionalFormatting sqref="N44">
    <cfRule type="cellIs" priority="471" dxfId="0" operator="equal" stopIfTrue="1">
      <formula>0</formula>
    </cfRule>
  </conditionalFormatting>
  <conditionalFormatting sqref="P76 L76:M76 R76:AZ76 BK76:BZ76 BE76">
    <cfRule type="cellIs" priority="470" dxfId="0" operator="equal" stopIfTrue="1">
      <formula>0</formula>
    </cfRule>
  </conditionalFormatting>
  <conditionalFormatting sqref="P66 L66:M66 R66:AA66 BK66:BZ66">
    <cfRule type="cellIs" priority="469" dxfId="0" operator="equal" stopIfTrue="1">
      <formula>0</formula>
    </cfRule>
  </conditionalFormatting>
  <conditionalFormatting sqref="L77 R77:AK77 AV77:BE77 BK77:BZ77">
    <cfRule type="cellIs" priority="467" dxfId="0" operator="equal" stopIfTrue="1">
      <formula>0</formula>
    </cfRule>
  </conditionalFormatting>
  <conditionalFormatting sqref="AL77:AU77">
    <cfRule type="cellIs" priority="466" dxfId="0" operator="equal" stopIfTrue="1">
      <formula>0</formula>
    </cfRule>
  </conditionalFormatting>
  <conditionalFormatting sqref="L78 R78:AK78 AV78:BE78 BP78:BZ78">
    <cfRule type="cellIs" priority="465" dxfId="0" operator="equal" stopIfTrue="1">
      <formula>0</formula>
    </cfRule>
  </conditionalFormatting>
  <conditionalFormatting sqref="AL78:AU78">
    <cfRule type="cellIs" priority="464" dxfId="0" operator="equal" stopIfTrue="1">
      <formula>0</formula>
    </cfRule>
  </conditionalFormatting>
  <conditionalFormatting sqref="L82 R82:AK82 AV82:BE82 BP82:BZ82">
    <cfRule type="cellIs" priority="463" dxfId="0" operator="equal" stopIfTrue="1">
      <formula>0</formula>
    </cfRule>
  </conditionalFormatting>
  <conditionalFormatting sqref="AL82:AU82">
    <cfRule type="cellIs" priority="462" dxfId="0" operator="equal" stopIfTrue="1">
      <formula>0</formula>
    </cfRule>
  </conditionalFormatting>
  <conditionalFormatting sqref="BF76:BJ76">
    <cfRule type="cellIs" priority="459" dxfId="0" operator="equal" stopIfTrue="1">
      <formula>0</formula>
    </cfRule>
  </conditionalFormatting>
  <conditionalFormatting sqref="BF66:BJ66">
    <cfRule type="cellIs" priority="458" dxfId="0" operator="equal" stopIfTrue="1">
      <formula>0</formula>
    </cfRule>
  </conditionalFormatting>
  <conditionalFormatting sqref="BF77:BJ77">
    <cfRule type="cellIs" priority="457" dxfId="0" operator="equal" stopIfTrue="1">
      <formula>0</formula>
    </cfRule>
  </conditionalFormatting>
  <conditionalFormatting sqref="BK78:BO78">
    <cfRule type="cellIs" priority="453" dxfId="0" operator="equal" stopIfTrue="1">
      <formula>0</formula>
    </cfRule>
  </conditionalFormatting>
  <conditionalFormatting sqref="BC118:BD118 BA118">
    <cfRule type="cellIs" priority="446" dxfId="0" operator="equal" stopIfTrue="1">
      <formula>0</formula>
    </cfRule>
  </conditionalFormatting>
  <conditionalFormatting sqref="BB118">
    <cfRule type="cellIs" priority="445" dxfId="0" operator="equal" stopIfTrue="1">
      <formula>0</formula>
    </cfRule>
  </conditionalFormatting>
  <conditionalFormatting sqref="BC117:BD117 BA117">
    <cfRule type="cellIs" priority="444" dxfId="0" operator="equal" stopIfTrue="1">
      <formula>0</formula>
    </cfRule>
  </conditionalFormatting>
  <conditionalFormatting sqref="BB117">
    <cfRule type="cellIs" priority="443" dxfId="0" operator="equal" stopIfTrue="1">
      <formula>0</formula>
    </cfRule>
  </conditionalFormatting>
  <conditionalFormatting sqref="BE117">
    <cfRule type="cellIs" priority="442" dxfId="0" operator="equal" stopIfTrue="1">
      <formula>0</formula>
    </cfRule>
  </conditionalFormatting>
  <conditionalFormatting sqref="BE118">
    <cfRule type="cellIs" priority="441" dxfId="0" operator="equal" stopIfTrue="1">
      <formula>0</formula>
    </cfRule>
  </conditionalFormatting>
  <conditionalFormatting sqref="P55 L55:M55">
    <cfRule type="cellIs" priority="433" dxfId="0" operator="equal" stopIfTrue="1">
      <formula>0</formula>
    </cfRule>
  </conditionalFormatting>
  <conditionalFormatting sqref="BH124:BJ124 BF124">
    <cfRule type="cellIs" priority="432" dxfId="0" operator="equal" stopIfTrue="1">
      <formula>0</formula>
    </cfRule>
  </conditionalFormatting>
  <conditionalFormatting sqref="R105:AU105 BA105:BY105 R106:AZ106 BF106:BY106 R104:BY104">
    <cfRule type="cellIs" priority="415" dxfId="0" operator="equal" stopIfTrue="1">
      <formula>0</formula>
    </cfRule>
  </conditionalFormatting>
  <conditionalFormatting sqref="AZ105 AV105">
    <cfRule type="cellIs" priority="414" dxfId="0" operator="equal" stopIfTrue="1">
      <formula>0</formula>
    </cfRule>
  </conditionalFormatting>
  <conditionalFormatting sqref="R120:BE121 BK120:BY121 R122:BJ122 BP122:BY122 L119:P122">
    <cfRule type="cellIs" priority="425" dxfId="0" operator="equal" stopIfTrue="1">
      <formula>0</formula>
    </cfRule>
  </conditionalFormatting>
  <conditionalFormatting sqref="R119:BY119">
    <cfRule type="cellIs" priority="424" dxfId="0" operator="equal" stopIfTrue="1">
      <formula>0</formula>
    </cfRule>
  </conditionalFormatting>
  <conditionalFormatting sqref="BF120 BH120:BJ120">
    <cfRule type="cellIs" priority="422" dxfId="0" operator="equal" stopIfTrue="1">
      <formula>0</formula>
    </cfRule>
  </conditionalFormatting>
  <conditionalFormatting sqref="BG120">
    <cfRule type="cellIs" priority="421" dxfId="0" operator="equal" stopIfTrue="1">
      <formula>0</formula>
    </cfRule>
  </conditionalFormatting>
  <conditionalFormatting sqref="BF121 BH121:BJ121">
    <cfRule type="cellIs" priority="420" dxfId="0" operator="equal" stopIfTrue="1">
      <formula>0</formula>
    </cfRule>
  </conditionalFormatting>
  <conditionalFormatting sqref="BG121">
    <cfRule type="cellIs" priority="419" dxfId="0" operator="equal" stopIfTrue="1">
      <formula>0</formula>
    </cfRule>
  </conditionalFormatting>
  <conditionalFormatting sqref="BK122 BM122:BO122">
    <cfRule type="cellIs" priority="418" dxfId="0" operator="equal" stopIfTrue="1">
      <formula>0</formula>
    </cfRule>
  </conditionalFormatting>
  <conditionalFormatting sqref="BL122">
    <cfRule type="cellIs" priority="417" dxfId="0" operator="equal" stopIfTrue="1">
      <formula>0</formula>
    </cfRule>
  </conditionalFormatting>
  <conditionalFormatting sqref="L104:P106 BZ104">
    <cfRule type="cellIs" priority="416" dxfId="0" operator="equal" stopIfTrue="1">
      <formula>0</formula>
    </cfRule>
  </conditionalFormatting>
  <conditionalFormatting sqref="AW105">
    <cfRule type="cellIs" priority="413" dxfId="0" operator="equal" stopIfTrue="1">
      <formula>0</formula>
    </cfRule>
  </conditionalFormatting>
  <conditionalFormatting sqref="BE106 BA106">
    <cfRule type="cellIs" priority="412" dxfId="0" operator="equal" stopIfTrue="1">
      <formula>0</formula>
    </cfRule>
  </conditionalFormatting>
  <conditionalFormatting sqref="BB106">
    <cfRule type="cellIs" priority="411" dxfId="0" operator="equal" stopIfTrue="1">
      <formula>0</formula>
    </cfRule>
  </conditionalFormatting>
  <conditionalFormatting sqref="AX105:AY105">
    <cfRule type="cellIs" priority="410" dxfId="0" operator="equal" stopIfTrue="1">
      <formula>0</formula>
    </cfRule>
  </conditionalFormatting>
  <conditionalFormatting sqref="BC106:BD106">
    <cfRule type="cellIs" priority="409" dxfId="0" operator="equal" stopIfTrue="1">
      <formula>0</formula>
    </cfRule>
  </conditionalFormatting>
  <conditionalFormatting sqref="AP91 AL91:AM91">
    <cfRule type="cellIs" priority="408" dxfId="0" operator="equal" stopIfTrue="1">
      <formula>0</formula>
    </cfRule>
  </conditionalFormatting>
  <conditionalFormatting sqref="BA71:BE71 AV72:AZ72">
    <cfRule type="cellIs" priority="387" dxfId="0" operator="equal" stopIfTrue="1">
      <formula>0</formula>
    </cfRule>
  </conditionalFormatting>
  <conditionalFormatting sqref="AZ71 AV71">
    <cfRule type="cellIs" priority="386" dxfId="0" operator="equal" stopIfTrue="1">
      <formula>0</formula>
    </cfRule>
  </conditionalFormatting>
  <conditionalFormatting sqref="AW71">
    <cfRule type="cellIs" priority="385" dxfId="0" operator="equal" stopIfTrue="1">
      <formula>0</formula>
    </cfRule>
  </conditionalFormatting>
  <conditionalFormatting sqref="BE72 BA72">
    <cfRule type="cellIs" priority="384" dxfId="0" operator="equal" stopIfTrue="1">
      <formula>0</formula>
    </cfRule>
  </conditionalFormatting>
  <conditionalFormatting sqref="BB72">
    <cfRule type="cellIs" priority="383" dxfId="0" operator="equal" stopIfTrue="1">
      <formula>0</formula>
    </cfRule>
  </conditionalFormatting>
  <conditionalFormatting sqref="AX71:AY71">
    <cfRule type="cellIs" priority="382" dxfId="0" operator="equal" stopIfTrue="1">
      <formula>0</formula>
    </cfRule>
  </conditionalFormatting>
  <conditionalFormatting sqref="BC72:BD72">
    <cfRule type="cellIs" priority="381" dxfId="0" operator="equal" stopIfTrue="1">
      <formula>0</formula>
    </cfRule>
  </conditionalFormatting>
  <conditionalFormatting sqref="AV73:AZ73">
    <cfRule type="cellIs" priority="380" dxfId="0" operator="equal" stopIfTrue="1">
      <formula>0</formula>
    </cfRule>
  </conditionalFormatting>
  <conditionalFormatting sqref="BE73 BA73">
    <cfRule type="cellIs" priority="379" dxfId="0" operator="equal" stopIfTrue="1">
      <formula>0</formula>
    </cfRule>
  </conditionalFormatting>
  <conditionalFormatting sqref="BB73">
    <cfRule type="cellIs" priority="378" dxfId="0" operator="equal" stopIfTrue="1">
      <formula>0</formula>
    </cfRule>
  </conditionalFormatting>
  <conditionalFormatting sqref="BC73:BD73">
    <cfRule type="cellIs" priority="377" dxfId="0" operator="equal" stopIfTrue="1">
      <formula>0</formula>
    </cfRule>
  </conditionalFormatting>
  <conditionalFormatting sqref="AL103:AU103">
    <cfRule type="cellIs" priority="376" dxfId="0" operator="equal" stopIfTrue="1">
      <formula>0</formula>
    </cfRule>
  </conditionalFormatting>
  <conditionalFormatting sqref="BE103 BA103">
    <cfRule type="cellIs" priority="372" dxfId="0" operator="equal" stopIfTrue="1">
      <formula>0</formula>
    </cfRule>
  </conditionalFormatting>
  <conditionalFormatting sqref="BB103">
    <cfRule type="cellIs" priority="370" dxfId="0" operator="equal" stopIfTrue="1">
      <formula>0</formula>
    </cfRule>
  </conditionalFormatting>
  <conditionalFormatting sqref="BC103:BD103">
    <cfRule type="cellIs" priority="371" dxfId="0" operator="equal" stopIfTrue="1">
      <formula>0</formula>
    </cfRule>
  </conditionalFormatting>
  <conditionalFormatting sqref="AX103:AZ103">
    <cfRule type="cellIs" priority="375" dxfId="0" operator="equal" stopIfTrue="1">
      <formula>0</formula>
    </cfRule>
  </conditionalFormatting>
  <conditionalFormatting sqref="AW103">
    <cfRule type="cellIs" priority="374" dxfId="0" operator="equal" stopIfTrue="1">
      <formula>0</formula>
    </cfRule>
  </conditionalFormatting>
  <conditionalFormatting sqref="AV103">
    <cfRule type="cellIs" priority="373" dxfId="0" operator="equal" stopIfTrue="1">
      <formula>0</formula>
    </cfRule>
  </conditionalFormatting>
  <conditionalFormatting sqref="AV64:BE66 AZ67:BE67">
    <cfRule type="cellIs" priority="364" dxfId="0" operator="equal" stopIfTrue="1">
      <formula>0</formula>
    </cfRule>
  </conditionalFormatting>
  <conditionalFormatting sqref="AX67:AY67">
    <cfRule type="cellIs" priority="360" dxfId="0" operator="equal" stopIfTrue="1">
      <formula>0</formula>
    </cfRule>
  </conditionalFormatting>
  <conditionalFormatting sqref="AW67">
    <cfRule type="cellIs" priority="359" dxfId="0" operator="equal" stopIfTrue="1">
      <formula>0</formula>
    </cfRule>
  </conditionalFormatting>
  <conditionalFormatting sqref="AV67">
    <cfRule type="cellIs" priority="358" dxfId="0" operator="equal" stopIfTrue="1">
      <formula>0</formula>
    </cfRule>
  </conditionalFormatting>
  <conditionalFormatting sqref="R88:AA88">
    <cfRule type="cellIs" priority="353" dxfId="0" operator="equal" stopIfTrue="1">
      <formula>0</formula>
    </cfRule>
  </conditionalFormatting>
  <conditionalFormatting sqref="AG88 AI88:AK88">
    <cfRule type="cellIs" priority="351" dxfId="0" operator="equal" stopIfTrue="1">
      <formula>0</formula>
    </cfRule>
  </conditionalFormatting>
  <conditionalFormatting sqref="AH88">
    <cfRule type="cellIs" priority="350" dxfId="0" operator="equal" stopIfTrue="1">
      <formula>0</formula>
    </cfRule>
  </conditionalFormatting>
  <conditionalFormatting sqref="AI90:AJ90">
    <cfRule type="cellIs" priority="334" dxfId="0" operator="equal" stopIfTrue="1">
      <formula>0</formula>
    </cfRule>
  </conditionalFormatting>
  <conditionalFormatting sqref="AN90:AO91">
    <cfRule type="cellIs" priority="333" dxfId="0" operator="equal" stopIfTrue="1">
      <formula>0</formula>
    </cfRule>
  </conditionalFormatting>
  <conditionalFormatting sqref="AQ49:AU49">
    <cfRule type="cellIs" priority="332" dxfId="0" operator="equal" stopIfTrue="1">
      <formula>0</formula>
    </cfRule>
  </conditionalFormatting>
  <conditionalFormatting sqref="AN75:AO75">
    <cfRule type="cellIs" priority="308" dxfId="0" operator="equal" stopIfTrue="1">
      <formula>0</formula>
    </cfRule>
  </conditionalFormatting>
  <conditionalFormatting sqref="AM75">
    <cfRule type="cellIs" priority="307" dxfId="0" operator="equal" stopIfTrue="1">
      <formula>0</formula>
    </cfRule>
  </conditionalFormatting>
  <conditionalFormatting sqref="AQ75:AU75">
    <cfRule type="cellIs" priority="310" dxfId="0" operator="equal" stopIfTrue="1">
      <formula>0</formula>
    </cfRule>
  </conditionalFormatting>
  <conditionalFormatting sqref="AP75 AL75">
    <cfRule type="cellIs" priority="309" dxfId="0" operator="equal" stopIfTrue="1">
      <formula>0</formula>
    </cfRule>
  </conditionalFormatting>
  <conditionalFormatting sqref="AV75:BE75">
    <cfRule type="cellIs" priority="304" dxfId="0" operator="equal" stopIfTrue="1">
      <formula>0</formula>
    </cfRule>
  </conditionalFormatting>
  <conditionalFormatting sqref="BA76:BD76">
    <cfRule type="cellIs" priority="302" dxfId="0" operator="equal" stopIfTrue="1">
      <formula>0</formula>
    </cfRule>
  </conditionalFormatting>
  <conditionalFormatting sqref="AX109:BO110 AV109:AV110">
    <cfRule type="cellIs" priority="301" dxfId="0" operator="equal" stopIfTrue="1">
      <formula>0</formula>
    </cfRule>
  </conditionalFormatting>
  <conditionalFormatting sqref="AW109:AW110">
    <cfRule type="cellIs" priority="300" dxfId="0" operator="equal" stopIfTrue="1">
      <formula>0</formula>
    </cfRule>
  </conditionalFormatting>
  <conditionalFormatting sqref="AL49:AP49">
    <cfRule type="cellIs" priority="287" dxfId="0" operator="equal" stopIfTrue="1">
      <formula>0</formula>
    </cfRule>
  </conditionalFormatting>
  <conditionalFormatting sqref="AB49:AF49">
    <cfRule type="cellIs" priority="294" dxfId="0" operator="equal" stopIfTrue="1">
      <formula>0</formula>
    </cfRule>
  </conditionalFormatting>
  <conditionalFormatting sqref="AG49:AK49">
    <cfRule type="cellIs" priority="293" dxfId="0" operator="equal" stopIfTrue="1">
      <formula>0</formula>
    </cfRule>
  </conditionalFormatting>
  <conditionalFormatting sqref="O53:P53 L53:M53 R53:X53 AL53:BZ53 AA53">
    <cfRule type="cellIs" priority="286" dxfId="0" operator="equal" stopIfTrue="1">
      <formula>0</formula>
    </cfRule>
  </conditionalFormatting>
  <conditionalFormatting sqref="AB53:AK53">
    <cfRule type="cellIs" priority="284" dxfId="0" operator="equal" stopIfTrue="1">
      <formula>0</formula>
    </cfRule>
  </conditionalFormatting>
  <conditionalFormatting sqref="BF78:BJ78">
    <cfRule type="cellIs" priority="281" dxfId="0" operator="equal" stopIfTrue="1">
      <formula>0</formula>
    </cfRule>
  </conditionalFormatting>
  <conditionalFormatting sqref="BF82:BJ82">
    <cfRule type="cellIs" priority="280" dxfId="0" operator="equal" stopIfTrue="1">
      <formula>0</formula>
    </cfRule>
  </conditionalFormatting>
  <conditionalFormatting sqref="BK82:BO82">
    <cfRule type="cellIs" priority="279" dxfId="0" operator="equal" stopIfTrue="1">
      <formula>0</formula>
    </cfRule>
  </conditionalFormatting>
  <conditionalFormatting sqref="BP132:BT132">
    <cfRule type="cellIs" priority="277" dxfId="0" operator="equal" stopIfTrue="1">
      <formula>0</formula>
    </cfRule>
  </conditionalFormatting>
  <conditionalFormatting sqref="BK132:BO132">
    <cfRule type="cellIs" priority="278" dxfId="0" operator="equal" stopIfTrue="1">
      <formula>0</formula>
    </cfRule>
  </conditionalFormatting>
  <conditionalFormatting sqref="BL129">
    <cfRule type="cellIs" priority="253" dxfId="0" operator="equal" stopIfTrue="1">
      <formula>0</formula>
    </cfRule>
  </conditionalFormatting>
  <conditionalFormatting sqref="S18">
    <cfRule type="cellIs" priority="247" dxfId="0" operator="equal" stopIfTrue="1">
      <formula>0</formula>
    </cfRule>
  </conditionalFormatting>
  <conditionalFormatting sqref="L17:U17 AA18:AF18 T18:W18 AV18:BY18 R18:R19 T19:X19 L18:P19 AA19:BY19">
    <cfRule type="cellIs" priority="252" dxfId="0" operator="equal" stopIfTrue="1">
      <formula>0</formula>
    </cfRule>
  </conditionalFormatting>
  <conditionalFormatting sqref="P46:P47">
    <cfRule type="cellIs" priority="263" dxfId="0" operator="equal" stopIfTrue="1">
      <formula>0</formula>
    </cfRule>
  </conditionalFormatting>
  <conditionalFormatting sqref="BM129:BN129">
    <cfRule type="cellIs" priority="254" dxfId="0" operator="equal" stopIfTrue="1">
      <formula>0</formula>
    </cfRule>
  </conditionalFormatting>
  <conditionalFormatting sqref="BG129">
    <cfRule type="cellIs" priority="256" dxfId="0" operator="equal" stopIfTrue="1">
      <formula>0</formula>
    </cfRule>
  </conditionalFormatting>
  <conditionalFormatting sqref="BO129">
    <cfRule type="cellIs" priority="255" dxfId="0" operator="equal" stopIfTrue="1">
      <formula>0</formula>
    </cfRule>
  </conditionalFormatting>
  <conditionalFormatting sqref="AG18:AK18">
    <cfRule type="cellIs" priority="245" dxfId="0" operator="equal" stopIfTrue="1">
      <formula>0</formula>
    </cfRule>
  </conditionalFormatting>
  <conditionalFormatting sqref="P54">
    <cfRule type="cellIs" priority="264" dxfId="0" operator="equal" stopIfTrue="1">
      <formula>0</formula>
    </cfRule>
  </conditionalFormatting>
  <conditionalFormatting sqref="AB62:AU67">
    <cfRule type="cellIs" priority="262" dxfId="0" operator="equal" stopIfTrue="1">
      <formula>0</formula>
    </cfRule>
  </conditionalFormatting>
  <conditionalFormatting sqref="AQ92:AU94">
    <cfRule type="cellIs" priority="261" dxfId="0" operator="equal" stopIfTrue="1">
      <formula>0</formula>
    </cfRule>
  </conditionalFormatting>
  <conditionalFormatting sqref="R129:BF129 BK129 BP129:BY130 L129:L130 R130:BO130">
    <cfRule type="cellIs" priority="260" dxfId="0" operator="equal" stopIfTrue="1">
      <formula>0</formula>
    </cfRule>
  </conditionalFormatting>
  <conditionalFormatting sqref="O128:P128 L128:M128 R128:BY128">
    <cfRule type="cellIs" priority="259" dxfId="0" operator="equal" stopIfTrue="1">
      <formula>0</formula>
    </cfRule>
  </conditionalFormatting>
  <conditionalFormatting sqref="BH129:BI129">
    <cfRule type="cellIs" priority="257" dxfId="0" operator="equal" stopIfTrue="1">
      <formula>0</formula>
    </cfRule>
  </conditionalFormatting>
  <conditionalFormatting sqref="BJ129">
    <cfRule type="cellIs" priority="258" dxfId="0" operator="equal" stopIfTrue="1">
      <formula>0</formula>
    </cfRule>
  </conditionalFormatting>
  <conditionalFormatting sqref="X17 AA17:BY17">
    <cfRule type="cellIs" priority="251" dxfId="0" operator="equal" stopIfTrue="1">
      <formula>0</formula>
    </cfRule>
  </conditionalFormatting>
  <conditionalFormatting sqref="V17:W17">
    <cfRule type="cellIs" priority="250" dxfId="0" operator="equal" stopIfTrue="1">
      <formula>0</formula>
    </cfRule>
  </conditionalFormatting>
  <conditionalFormatting sqref="S19">
    <cfRule type="cellIs" priority="248" dxfId="0" operator="equal" stopIfTrue="1">
      <formula>0</formula>
    </cfRule>
  </conditionalFormatting>
  <conditionalFormatting sqref="X18">
    <cfRule type="cellIs" priority="246" dxfId="0" operator="equal" stopIfTrue="1">
      <formula>0</formula>
    </cfRule>
  </conditionalFormatting>
  <conditionalFormatting sqref="AL18:AU18">
    <cfRule type="cellIs" priority="244" dxfId="0" operator="equal" stopIfTrue="1">
      <formula>0</formula>
    </cfRule>
  </conditionalFormatting>
  <conditionalFormatting sqref="AG91:AH91">
    <cfRule type="cellIs" priority="220" dxfId="0" operator="equal" stopIfTrue="1">
      <formula>0</formula>
    </cfRule>
  </conditionalFormatting>
  <conditionalFormatting sqref="BZ55">
    <cfRule type="cellIs" priority="242" dxfId="0" operator="equal" stopIfTrue="1">
      <formula>0</formula>
    </cfRule>
  </conditionalFormatting>
  <conditionalFormatting sqref="AB54:AK54">
    <cfRule type="cellIs" priority="241" dxfId="0" operator="equal" stopIfTrue="1">
      <formula>0</formula>
    </cfRule>
  </conditionalFormatting>
  <conditionalFormatting sqref="AL54:AU54">
    <cfRule type="cellIs" priority="240" dxfId="0" operator="equal" stopIfTrue="1">
      <formula>0</formula>
    </cfRule>
  </conditionalFormatting>
  <conditionalFormatting sqref="V20:W20">
    <cfRule type="cellIs" priority="224" dxfId="0" operator="equal" stopIfTrue="1">
      <formula>0</formula>
    </cfRule>
  </conditionalFormatting>
  <conditionalFormatting sqref="R49:AA52">
    <cfRule type="cellIs" priority="221" dxfId="0" operator="equal" stopIfTrue="1">
      <formula>0</formula>
    </cfRule>
  </conditionalFormatting>
  <conditionalFormatting sqref="AI91">
    <cfRule type="cellIs" priority="219" dxfId="0" operator="equal" stopIfTrue="1">
      <formula>0</formula>
    </cfRule>
  </conditionalFormatting>
  <conditionalFormatting sqref="P21:P22">
    <cfRule type="cellIs" priority="232" dxfId="0" operator="equal" stopIfTrue="1">
      <formula>0</formula>
    </cfRule>
  </conditionalFormatting>
  <conditionalFormatting sqref="R21:AA22">
    <cfRule type="cellIs" priority="231" dxfId="0" operator="equal" stopIfTrue="1">
      <formula>0</formula>
    </cfRule>
  </conditionalFormatting>
  <conditionalFormatting sqref="AG21:AG22 AI21:AK22">
    <cfRule type="cellIs" priority="230" dxfId="0" operator="equal" stopIfTrue="1">
      <formula>0</formula>
    </cfRule>
  </conditionalFormatting>
  <conditionalFormatting sqref="AH21:AH22">
    <cfRule type="cellIs" priority="229" dxfId="0" operator="equal" stopIfTrue="1">
      <formula>0</formula>
    </cfRule>
  </conditionalFormatting>
  <conditionalFormatting sqref="AB21:AB22 AD21:AF22">
    <cfRule type="cellIs" priority="228" dxfId="0" operator="equal" stopIfTrue="1">
      <formula>0</formula>
    </cfRule>
  </conditionalFormatting>
  <conditionalFormatting sqref="AC21:AC22">
    <cfRule type="cellIs" priority="227" dxfId="0" operator="equal" stopIfTrue="1">
      <formula>0</formula>
    </cfRule>
  </conditionalFormatting>
  <conditionalFormatting sqref="L20:U20">
    <cfRule type="cellIs" priority="226" dxfId="0" operator="equal" stopIfTrue="1">
      <formula>0</formula>
    </cfRule>
  </conditionalFormatting>
  <conditionalFormatting sqref="X20:AK20">
    <cfRule type="cellIs" priority="225" dxfId="0" operator="equal" stopIfTrue="1">
      <formula>0</formula>
    </cfRule>
  </conditionalFormatting>
  <conditionalFormatting sqref="P99:P100 L99:M100 R99:BZ100">
    <cfRule type="cellIs" priority="217" dxfId="0" operator="equal" stopIfTrue="1">
      <formula>0</formula>
    </cfRule>
  </conditionalFormatting>
  <conditionalFormatting sqref="O98:P98 L98:M98 R98:BY98">
    <cfRule type="cellIs" priority="216" dxfId="0" operator="equal" stopIfTrue="1">
      <formula>0</formula>
    </cfRule>
  </conditionalFormatting>
  <conditionalFormatting sqref="BZ98">
    <cfRule type="cellIs" priority="215" dxfId="0" operator="equal" stopIfTrue="1">
      <formula>0</formula>
    </cfRule>
  </conditionalFormatting>
  <conditionalFormatting sqref="N21:N22 N136:N140 N142:N144 N147:N149 N156 N151:N153">
    <cfRule type="cellIs" priority="209" dxfId="13" operator="equal" stopIfTrue="1">
      <formula>0</formula>
    </cfRule>
  </conditionalFormatting>
  <conditionalFormatting sqref="BF55:BJ55">
    <cfRule type="cellIs" priority="204" dxfId="0" operator="equal" stopIfTrue="1">
      <formula>0</formula>
    </cfRule>
  </conditionalFormatting>
  <conditionalFormatting sqref="AJ91">
    <cfRule type="cellIs" priority="203" dxfId="0" operator="equal" stopIfTrue="1">
      <formula>0</formula>
    </cfRule>
  </conditionalFormatting>
  <conditionalFormatting sqref="AY69:AY70">
    <cfRule type="cellIs" priority="202" dxfId="0" operator="equal" stopIfTrue="1">
      <formula>0</formula>
    </cfRule>
  </conditionalFormatting>
  <conditionalFormatting sqref="N158:O159">
    <cfRule type="cellIs" priority="166" dxfId="0" operator="equal" stopIfTrue="1">
      <formula>0</formula>
    </cfRule>
  </conditionalFormatting>
  <conditionalFormatting sqref="BF165:BO165">
    <cfRule type="cellIs" priority="165" dxfId="0" operator="equal" stopIfTrue="1">
      <formula>0</formula>
    </cfRule>
  </conditionalFormatting>
  <conditionalFormatting sqref="BF164:BO164">
    <cfRule type="cellIs" priority="164" dxfId="0" operator="equal" stopIfTrue="1">
      <formula>0</formula>
    </cfRule>
  </conditionalFormatting>
  <conditionalFormatting sqref="Y34:Z34">
    <cfRule type="cellIs" priority="152" dxfId="0" operator="equal" stopIfTrue="1">
      <formula>0</formula>
    </cfRule>
  </conditionalFormatting>
  <conditionalFormatting sqref="Y53:Z53">
    <cfRule type="cellIs" priority="151" dxfId="0" operator="equal" stopIfTrue="1">
      <formula>0</formula>
    </cfRule>
  </conditionalFormatting>
  <conditionalFormatting sqref="Y17:Z19">
    <cfRule type="cellIs" priority="150" dxfId="0" operator="equal" stopIfTrue="1">
      <formula>0</formula>
    </cfRule>
  </conditionalFormatting>
  <conditionalFormatting sqref="Y11:Z12 Y46:Z47 Y30:Z31 Y33:Z33 Y23:Z28">
    <cfRule type="cellIs" priority="159" dxfId="0" operator="equal" stopIfTrue="1">
      <formula>0</formula>
    </cfRule>
  </conditionalFormatting>
  <conditionalFormatting sqref="Y29:Z29">
    <cfRule type="cellIs" priority="158" dxfId="0" operator="equal" stopIfTrue="1">
      <formula>0</formula>
    </cfRule>
  </conditionalFormatting>
  <conditionalFormatting sqref="Y45:Z45">
    <cfRule type="cellIs" priority="157" dxfId="0" operator="equal" stopIfTrue="1">
      <formula>0</formula>
    </cfRule>
  </conditionalFormatting>
  <conditionalFormatting sqref="Y32:Z32 Y89:Z89">
    <cfRule type="cellIs" priority="155" dxfId="0" operator="equal" stopIfTrue="1">
      <formula>0</formula>
    </cfRule>
  </conditionalFormatting>
  <conditionalFormatting sqref="Y44:Z44">
    <cfRule type="cellIs" priority="154" dxfId="0" operator="equal" stopIfTrue="1">
      <formula>0</formula>
    </cfRule>
  </conditionalFormatting>
  <conditionalFormatting sqref="Y54:Z54">
    <cfRule type="cellIs" priority="153" dxfId="0" operator="equal" stopIfTrue="1">
      <formula>0</formula>
    </cfRule>
  </conditionalFormatting>
  <conditionalFormatting sqref="BZ17">
    <cfRule type="cellIs" priority="148" dxfId="0" operator="equal" stopIfTrue="1">
      <formula>0</formula>
    </cfRule>
  </conditionalFormatting>
  <conditionalFormatting sqref="BP135:CA135">
    <cfRule type="cellIs" priority="147" dxfId="0" operator="equal" stopIfTrue="1">
      <formula>0</formula>
    </cfRule>
  </conditionalFormatting>
  <conditionalFormatting sqref="CA138:CA139 CA150">
    <cfRule type="cellIs" priority="146" dxfId="0" operator="equal" stopIfTrue="1">
      <formula>0</formula>
    </cfRule>
  </conditionalFormatting>
  <conditionalFormatting sqref="BZ18:BZ22">
    <cfRule type="cellIs" priority="145" dxfId="0" operator="equal" stopIfTrue="1">
      <formula>0</formula>
    </cfRule>
  </conditionalFormatting>
  <conditionalFormatting sqref="BZ88">
    <cfRule type="cellIs" priority="144" dxfId="0" operator="equal" stopIfTrue="1">
      <formula>0</formula>
    </cfRule>
  </conditionalFormatting>
  <conditionalFormatting sqref="BZ87">
    <cfRule type="cellIs" priority="143" dxfId="0" operator="equal" stopIfTrue="1">
      <formula>0</formula>
    </cfRule>
  </conditionalFormatting>
  <conditionalFormatting sqref="BZ84">
    <cfRule type="cellIs" priority="142" dxfId="0" operator="equal" stopIfTrue="1">
      <formula>0</formula>
    </cfRule>
  </conditionalFormatting>
  <conditionalFormatting sqref="BZ47:BZ49">
    <cfRule type="cellIs" priority="141" dxfId="0" operator="equal" stopIfTrue="1">
      <formula>0</formula>
    </cfRule>
  </conditionalFormatting>
  <conditionalFormatting sqref="BZ105:BZ111">
    <cfRule type="cellIs" priority="137" dxfId="0" operator="equal" stopIfTrue="1">
      <formula>0</formula>
    </cfRule>
  </conditionalFormatting>
  <conditionalFormatting sqref="CA143">
    <cfRule type="cellIs" priority="136" dxfId="0" operator="equal" stopIfTrue="1">
      <formula>0</formula>
    </cfRule>
  </conditionalFormatting>
  <conditionalFormatting sqref="CA142">
    <cfRule type="cellIs" priority="135" dxfId="0" operator="equal" stopIfTrue="1">
      <formula>0</formula>
    </cfRule>
  </conditionalFormatting>
  <conditionalFormatting sqref="AQ83:AU83 L83 R83:AK83 BP83:CA83">
    <cfRule type="cellIs" priority="86" dxfId="0" operator="equal" stopIfTrue="1">
      <formula>0</formula>
    </cfRule>
  </conditionalFormatting>
  <conditionalFormatting sqref="AP83 AL83">
    <cfRule type="cellIs" priority="85" dxfId="0" operator="equal" stopIfTrue="1">
      <formula>0</formula>
    </cfRule>
  </conditionalFormatting>
  <conditionalFormatting sqref="AN83:AO83">
    <cfRule type="cellIs" priority="84" dxfId="0" operator="equal" stopIfTrue="1">
      <formula>0</formula>
    </cfRule>
  </conditionalFormatting>
  <conditionalFormatting sqref="AM83">
    <cfRule type="cellIs" priority="83" dxfId="0" operator="equal" stopIfTrue="1">
      <formula>0</formula>
    </cfRule>
  </conditionalFormatting>
  <conditionalFormatting sqref="BF83:BO83">
    <cfRule type="cellIs" priority="81" dxfId="0" operator="equal" stopIfTrue="1">
      <formula>0</formula>
    </cfRule>
  </conditionalFormatting>
  <conditionalFormatting sqref="AV83:BE83">
    <cfRule type="cellIs" priority="82" dxfId="0" operator="equal" stopIfTrue="1">
      <formula>0</formula>
    </cfRule>
  </conditionalFormatting>
  <conditionalFormatting sqref="CA80">
    <cfRule type="cellIs" priority="80" dxfId="0" operator="equal" stopIfTrue="1">
      <formula>0</formula>
    </cfRule>
  </conditionalFormatting>
  <conditionalFormatting sqref="L80 R80:AK80 AV80:BE80 BP80:BZ80">
    <cfRule type="cellIs" priority="79" dxfId="0" operator="equal" stopIfTrue="1">
      <formula>0</formula>
    </cfRule>
  </conditionalFormatting>
  <conditionalFormatting sqref="AL80:AU80">
    <cfRule type="cellIs" priority="78" dxfId="0" operator="equal" stopIfTrue="1">
      <formula>0</formula>
    </cfRule>
  </conditionalFormatting>
  <conditionalFormatting sqref="BF80:BJ80">
    <cfRule type="cellIs" priority="77" dxfId="0" operator="equal" stopIfTrue="1">
      <formula>0</formula>
    </cfRule>
  </conditionalFormatting>
  <conditionalFormatting sqref="BK80:BO80">
    <cfRule type="cellIs" priority="76" dxfId="0" operator="equal" stopIfTrue="1">
      <formula>0</formula>
    </cfRule>
  </conditionalFormatting>
  <conditionalFormatting sqref="AW97">
    <cfRule type="cellIs" priority="75" dxfId="0" operator="equal" stopIfTrue="1">
      <formula>0</formula>
    </cfRule>
  </conditionalFormatting>
  <conditionalFormatting sqref="BG124">
    <cfRule type="cellIs" priority="69" dxfId="0" operator="equal" stopIfTrue="1">
      <formula>0</formula>
    </cfRule>
  </conditionalFormatting>
  <conditionalFormatting sqref="AR97">
    <cfRule type="cellIs" priority="74" dxfId="0" operator="equal" stopIfTrue="1">
      <formula>0</formula>
    </cfRule>
  </conditionalFormatting>
  <conditionalFormatting sqref="AW111">
    <cfRule type="cellIs" priority="73" dxfId="0" operator="equal" stopIfTrue="1">
      <formula>0</formula>
    </cfRule>
  </conditionalFormatting>
  <conditionalFormatting sqref="BC111:BD111">
    <cfRule type="cellIs" priority="72" dxfId="0" operator="equal" stopIfTrue="1">
      <formula>0</formula>
    </cfRule>
  </conditionalFormatting>
  <conditionalFormatting sqref="BB111">
    <cfRule type="cellIs" priority="71" dxfId="0" operator="equal" stopIfTrue="1">
      <formula>0</formula>
    </cfRule>
  </conditionalFormatting>
  <conditionalFormatting sqref="BG115">
    <cfRule type="cellIs" priority="70" dxfId="0" operator="equal" stopIfTrue="1">
      <formula>0</formula>
    </cfRule>
  </conditionalFormatting>
  <conditionalFormatting sqref="L127:P127 BM127:BZ127 R127:BK127">
    <cfRule type="cellIs" priority="68" dxfId="0" operator="equal" stopIfTrue="1">
      <formula>0</formula>
    </cfRule>
  </conditionalFormatting>
  <conditionalFormatting sqref="BL127">
    <cfRule type="cellIs" priority="67" dxfId="0" operator="equal" stopIfTrue="1">
      <formula>0</formula>
    </cfRule>
  </conditionalFormatting>
  <conditionalFormatting sqref="R126:BK126 BM126:BZ126 L126:P126">
    <cfRule type="cellIs" priority="66" dxfId="0" operator="equal" stopIfTrue="1">
      <formula>0</formula>
    </cfRule>
  </conditionalFormatting>
  <conditionalFormatting sqref="BL126">
    <cfRule type="cellIs" priority="65" dxfId="0" operator="equal" stopIfTrue="1">
      <formula>0</formula>
    </cfRule>
  </conditionalFormatting>
  <conditionalFormatting sqref="CA126">
    <cfRule type="cellIs" priority="32" dxfId="0" operator="equal" stopIfTrue="1">
      <formula>0</formula>
    </cfRule>
  </conditionalFormatting>
  <conditionalFormatting sqref="CA128">
    <cfRule type="cellIs" priority="28" dxfId="0" operator="equal" stopIfTrue="1">
      <formula>0</formula>
    </cfRule>
  </conditionalFormatting>
  <conditionalFormatting sqref="CA127">
    <cfRule type="cellIs" priority="30" dxfId="0" operator="equal" stopIfTrue="1">
      <formula>0</formula>
    </cfRule>
  </conditionalFormatting>
  <conditionalFormatting sqref="CA153">
    <cfRule type="cellIs" priority="26" dxfId="0" operator="equal" stopIfTrue="1">
      <formula>0</formula>
    </cfRule>
  </conditionalFormatting>
  <conditionalFormatting sqref="CA149">
    <cfRule type="cellIs" priority="27" dxfId="0" operator="equal" stopIfTrue="1">
      <formula>0</formula>
    </cfRule>
  </conditionalFormatting>
  <conditionalFormatting sqref="N145">
    <cfRule type="cellIs" priority="24" dxfId="13" operator="equal" stopIfTrue="1">
      <formula>0</formula>
    </cfRule>
  </conditionalFormatting>
  <conditionalFormatting sqref="N150 N154:N155">
    <cfRule type="cellIs" priority="22" dxfId="13" operator="equal" stopIfTrue="1">
      <formula>0</formula>
    </cfRule>
  </conditionalFormatting>
  <conditionalFormatting sqref="BA167">
    <cfRule type="cellIs" priority="19" dxfId="0" operator="equal" stopIfTrue="1">
      <formula>0</formula>
    </cfRule>
  </conditionalFormatting>
  <conditionalFormatting sqref="BA168:BA169">
    <cfRule type="cellIs" priority="18" dxfId="0" operator="equal" stopIfTrue="1">
      <formula>0</formula>
    </cfRule>
  </conditionalFormatting>
  <conditionalFormatting sqref="R141:CA141 L141">
    <cfRule type="cellIs" priority="15" dxfId="0" operator="equal" stopIfTrue="1">
      <formula>0</formula>
    </cfRule>
  </conditionalFormatting>
  <conditionalFormatting sqref="N141">
    <cfRule type="cellIs" priority="14" dxfId="13" operator="equal" stopIfTrue="1">
      <formula>0</formula>
    </cfRule>
  </conditionalFormatting>
  <conditionalFormatting sqref="BP168:BP169">
    <cfRule type="cellIs" priority="13" dxfId="0" operator="equal" stopIfTrue="1">
      <formula>0</formula>
    </cfRule>
  </conditionalFormatting>
  <conditionalFormatting sqref="L35:U35 AD40:AG40 L37:O37 AI40:BZ40 P40:P41 L40:M41 AL38:BY38 R38:AF38 AA41:BZ41 AA40:AB40 R36:BY37 R40:Z41 H36:H38 CA35:CA41">
    <cfRule type="cellIs" priority="12" dxfId="0" operator="equal" stopIfTrue="1">
      <formula>0</formula>
    </cfRule>
  </conditionalFormatting>
  <conditionalFormatting sqref="AG38:AK38">
    <cfRule type="cellIs" priority="11" dxfId="0" operator="equal" stopIfTrue="1">
      <formula>0</formula>
    </cfRule>
  </conditionalFormatting>
  <conditionalFormatting sqref="X35:BY35">
    <cfRule type="cellIs" priority="10" dxfId="0" operator="equal" stopIfTrue="1">
      <formula>0</formula>
    </cfRule>
  </conditionalFormatting>
  <conditionalFormatting sqref="V35:W35">
    <cfRule type="cellIs" priority="9" dxfId="0" operator="equal" stopIfTrue="1">
      <formula>0</formula>
    </cfRule>
  </conditionalFormatting>
  <conditionalFormatting sqref="O39:P39 L39:M39 R39:X39 AA39:BZ39">
    <cfRule type="cellIs" priority="8" dxfId="0" operator="equal" stopIfTrue="1">
      <formula>0</formula>
    </cfRule>
  </conditionalFormatting>
  <conditionalFormatting sqref="AH40">
    <cfRule type="cellIs" priority="6" dxfId="0" operator="equal" stopIfTrue="1">
      <formula>0</formula>
    </cfRule>
  </conditionalFormatting>
  <conditionalFormatting sqref="AC40">
    <cfRule type="cellIs" priority="7" dxfId="0" operator="equal" stopIfTrue="1">
      <formula>0</formula>
    </cfRule>
  </conditionalFormatting>
  <conditionalFormatting sqref="Q38">
    <cfRule type="cellIs" priority="5" dxfId="0" operator="equal" stopIfTrue="1">
      <formula>0</formula>
    </cfRule>
  </conditionalFormatting>
  <conditionalFormatting sqref="Y39:Z39">
    <cfRule type="cellIs" priority="4" dxfId="0" operator="equal" stopIfTrue="1">
      <formula>0</formula>
    </cfRule>
  </conditionalFormatting>
  <conditionalFormatting sqref="BZ35:BZ38">
    <cfRule type="cellIs" priority="3" dxfId="0" operator="equal" stopIfTrue="1">
      <formula>0</formula>
    </cfRule>
  </conditionalFormatting>
  <conditionalFormatting sqref="H90:H91">
    <cfRule type="cellIs" priority="2" dxfId="0" operator="equal" stopIfTrue="1">
      <formula>0</formula>
    </cfRule>
  </conditionalFormatting>
  <conditionalFormatting sqref="CA151">
    <cfRule type="cellIs" priority="1" dxfId="0" operator="equal" stopIfTrue="1">
      <formula>0</formula>
    </cfRule>
  </conditionalFormatting>
  <printOptions horizontalCentered="1"/>
  <pageMargins left="0.1968503937007874" right="0.1968503937007874" top="0.5905511811023623" bottom="0.2362204724409449" header="0.5118110236220472" footer="0.5118110236220472"/>
  <pageSetup fitToHeight="0" fitToWidth="1" horizontalDpi="600" verticalDpi="600" orientation="landscape" paperSize="9" scale="40" r:id="rId1"/>
  <rowBreaks count="4" manualBreakCount="4">
    <brk id="31" min="7" max="78" man="1"/>
    <brk id="67" min="7" max="78" man="1"/>
    <brk id="19" min="7" max="78" man="1"/>
    <brk id="156" min="7" max="78" man="1"/>
  </rowBreaks>
  <ignoredErrors>
    <ignoredError sqref="BG122:BL122 BB116:BF116 BB115 BB117:BB118 BE117:BF118 BE115 BL83 S62:AT62 S42:BA61 S63:BA88 AV62:BA62 BG55 BQ84 BB102 BB106 BB109:BZ114 BG115:BT121 BQ136:BQ142 BV142:BV145 BQ147:BY153 BV154:BV156 S13:BA34 S89:BA116 AH40 S36 X37 AC38 AM41" formulaRange="1"/>
    <ignoredError sqref="H13 K74 H40:H41 H36:H38 H91:H94 H14:H35 H39 H42:H90 H96:H160" twoDigitTextYear="1"/>
    <ignoredError sqref="M42:M79 M83:M88 BZ19 BZ85 M98:M123 M125:BU126 M128:BU128 M127:BK127 BM127:BU127 M131:BU135 M129:BF130 BM129:BU130 M124:BF124 BH124:BU124 M136:M156 M13:M34 M89:M96 M40:M41 M36:M38 CA82 M80:M82" formula="1"/>
    <ignoredError sqref="BL127 BG129:BL130 BG124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86"/>
  <sheetViews>
    <sheetView showGridLines="0" zoomScalePageLayoutView="0" workbookViewId="0" topLeftCell="A1">
      <pane ySplit="2" topLeftCell="A24" activePane="bottomLeft" state="frozen"/>
      <selection pane="topLeft" activeCell="A1" sqref="A1"/>
      <selection pane="bottomLeft" activeCell="D38" sqref="D38:E38"/>
    </sheetView>
  </sheetViews>
  <sheetFormatPr defaultColWidth="9.140625" defaultRowHeight="12.75" outlineLevelRow="1" outlineLevelCol="1"/>
  <cols>
    <col min="1" max="1" width="3.8515625" style="544" customWidth="1"/>
    <col min="2" max="2" width="14.7109375" style="0" customWidth="1"/>
    <col min="3" max="3" width="17.28125" style="796" hidden="1" customWidth="1" outlineLevel="1"/>
    <col min="4" max="4" width="65.7109375" style="505" customWidth="1" collapsed="1"/>
    <col min="5" max="5" width="56.28125" style="505" customWidth="1"/>
    <col min="6" max="6" width="21.140625" style="544" customWidth="1"/>
    <col min="7" max="7" width="60.28125" style="0" customWidth="1"/>
    <col min="8" max="8" width="110.7109375" style="0" customWidth="1"/>
  </cols>
  <sheetData>
    <row r="1" spans="2:7" ht="18.75" customHeight="1">
      <c r="B1" s="961" t="s">
        <v>310</v>
      </c>
      <c r="C1" s="961"/>
      <c r="D1" s="961"/>
      <c r="E1" s="961"/>
      <c r="F1" s="961"/>
      <c r="G1" s="456"/>
    </row>
    <row r="2" spans="2:10" ht="29.25" customHeight="1">
      <c r="B2" s="602" t="s">
        <v>172</v>
      </c>
      <c r="C2" s="794" t="s">
        <v>313</v>
      </c>
      <c r="D2" s="962" t="s">
        <v>311</v>
      </c>
      <c r="E2" s="963"/>
      <c r="F2" s="678" t="s">
        <v>312</v>
      </c>
      <c r="J2" s="541"/>
    </row>
    <row r="3" spans="1:6" ht="16.5" customHeight="1" outlineLevel="1">
      <c r="A3" s="605"/>
      <c r="B3" s="678" t="s">
        <v>343</v>
      </c>
      <c r="C3" s="960" t="s">
        <v>445</v>
      </c>
      <c r="D3" s="956" t="s">
        <v>446</v>
      </c>
      <c r="E3" s="957"/>
      <c r="F3" s="679" t="s">
        <v>129</v>
      </c>
    </row>
    <row r="4" spans="1:6" ht="33.75" customHeight="1" outlineLevel="1">
      <c r="A4" s="605"/>
      <c r="B4" s="680" t="s">
        <v>344</v>
      </c>
      <c r="C4" s="960"/>
      <c r="D4" s="956" t="s">
        <v>447</v>
      </c>
      <c r="E4" s="957"/>
      <c r="F4" s="679" t="s">
        <v>129</v>
      </c>
    </row>
    <row r="5" spans="1:6" ht="30" customHeight="1" outlineLevel="1">
      <c r="A5" s="605"/>
      <c r="B5" s="680" t="s">
        <v>345</v>
      </c>
      <c r="C5" s="790" t="s">
        <v>448</v>
      </c>
      <c r="D5" s="956" t="s">
        <v>449</v>
      </c>
      <c r="E5" s="957"/>
      <c r="F5" s="679" t="s">
        <v>661</v>
      </c>
    </row>
    <row r="6" spans="1:6" ht="17.25" customHeight="1" outlineLevel="1">
      <c r="A6" s="605"/>
      <c r="B6" s="680" t="s">
        <v>346</v>
      </c>
      <c r="C6" s="790" t="s">
        <v>450</v>
      </c>
      <c r="D6" s="956" t="s">
        <v>593</v>
      </c>
      <c r="E6" s="957"/>
      <c r="F6" s="679" t="s">
        <v>662</v>
      </c>
    </row>
    <row r="7" spans="1:6" ht="15.75" customHeight="1" outlineLevel="1">
      <c r="A7" s="605"/>
      <c r="B7" s="680" t="s">
        <v>347</v>
      </c>
      <c r="C7" s="790" t="s">
        <v>470</v>
      </c>
      <c r="D7" s="956" t="s">
        <v>451</v>
      </c>
      <c r="E7" s="957"/>
      <c r="F7" s="679" t="s">
        <v>663</v>
      </c>
    </row>
    <row r="8" spans="1:6" ht="15.75" customHeight="1" outlineLevel="1">
      <c r="A8" s="605"/>
      <c r="B8" s="680" t="s">
        <v>348</v>
      </c>
      <c r="C8" s="790" t="s">
        <v>289</v>
      </c>
      <c r="D8" s="956" t="s">
        <v>452</v>
      </c>
      <c r="E8" s="957"/>
      <c r="F8" s="679" t="s">
        <v>178</v>
      </c>
    </row>
    <row r="9" spans="1:6" s="603" customFormat="1" ht="15.75" customHeight="1" outlineLevel="1">
      <c r="A9" s="606"/>
      <c r="B9" s="680" t="s">
        <v>442</v>
      </c>
      <c r="C9" s="790" t="s">
        <v>339</v>
      </c>
      <c r="D9" s="956" t="s">
        <v>453</v>
      </c>
      <c r="E9" s="957"/>
      <c r="F9" s="679" t="s">
        <v>123</v>
      </c>
    </row>
    <row r="10" spans="1:6" s="603" customFormat="1" ht="16.5" customHeight="1" outlineLevel="1">
      <c r="A10" s="605"/>
      <c r="B10" s="680" t="s">
        <v>454</v>
      </c>
      <c r="C10" s="790" t="s">
        <v>62</v>
      </c>
      <c r="D10" s="956" t="s">
        <v>455</v>
      </c>
      <c r="E10" s="957"/>
      <c r="F10" s="679" t="s">
        <v>121</v>
      </c>
    </row>
    <row r="11" spans="1:6" s="603" customFormat="1" ht="15.75" customHeight="1" outlineLevel="1">
      <c r="A11" s="605"/>
      <c r="B11" s="680" t="s">
        <v>443</v>
      </c>
      <c r="C11" s="790" t="s">
        <v>337</v>
      </c>
      <c r="D11" s="956" t="s">
        <v>456</v>
      </c>
      <c r="E11" s="957"/>
      <c r="F11" s="679" t="s">
        <v>340</v>
      </c>
    </row>
    <row r="12" spans="1:6" s="603" customFormat="1" ht="30" customHeight="1" outlineLevel="1">
      <c r="A12" s="605"/>
      <c r="B12" s="681" t="s">
        <v>441</v>
      </c>
      <c r="C12" s="790" t="s">
        <v>664</v>
      </c>
      <c r="D12" s="956" t="s">
        <v>566</v>
      </c>
      <c r="E12" s="957"/>
      <c r="F12" s="679" t="s">
        <v>592</v>
      </c>
    </row>
    <row r="13" spans="1:6" ht="17.25" customHeight="1" outlineLevel="1">
      <c r="A13" s="605"/>
      <c r="B13" s="682" t="s">
        <v>444</v>
      </c>
      <c r="C13" s="790" t="s">
        <v>69</v>
      </c>
      <c r="D13" s="956" t="s">
        <v>457</v>
      </c>
      <c r="E13" s="957"/>
      <c r="F13" s="679" t="s">
        <v>128</v>
      </c>
    </row>
    <row r="14" spans="1:6" ht="29.25" customHeight="1" outlineLevel="1">
      <c r="A14" s="605"/>
      <c r="B14" s="682" t="s">
        <v>458</v>
      </c>
      <c r="C14" s="809" t="s">
        <v>665</v>
      </c>
      <c r="D14" s="956" t="s">
        <v>459</v>
      </c>
      <c r="E14" s="957"/>
      <c r="F14" s="679" t="s">
        <v>189</v>
      </c>
    </row>
    <row r="15" spans="1:6" ht="30" customHeight="1" outlineLevel="1">
      <c r="A15" s="605"/>
      <c r="B15" s="682" t="s">
        <v>460</v>
      </c>
      <c r="C15" s="790" t="s">
        <v>461</v>
      </c>
      <c r="D15" s="956" t="s">
        <v>726</v>
      </c>
      <c r="E15" s="957"/>
      <c r="F15" s="679" t="s">
        <v>189</v>
      </c>
    </row>
    <row r="16" spans="1:6" ht="16.5" customHeight="1" outlineLevel="1">
      <c r="A16" s="606"/>
      <c r="B16" s="682" t="s">
        <v>400</v>
      </c>
      <c r="C16" s="790" t="s">
        <v>83</v>
      </c>
      <c r="D16" s="956" t="s">
        <v>462</v>
      </c>
      <c r="E16" s="957"/>
      <c r="F16" s="679" t="s">
        <v>463</v>
      </c>
    </row>
    <row r="17" spans="1:11" ht="44.25" customHeight="1" outlineLevel="1">
      <c r="A17" s="605"/>
      <c r="B17" s="681" t="s">
        <v>349</v>
      </c>
      <c r="C17" s="793" t="str">
        <f>'ПРОЕКТ ПЛАНА ДЛЯ РАССМ'!I24</f>
        <v>Медицинская биология и общая генетика</v>
      </c>
      <c r="D17" s="956" t="s">
        <v>567</v>
      </c>
      <c r="E17" s="957"/>
      <c r="F17" s="683" t="str">
        <f>'ПРОЕКТ ПЛАНА ДЛЯ РАССМ'!H24</f>
        <v>1.4.1</v>
      </c>
      <c r="J17" s="543"/>
      <c r="K17" s="540"/>
    </row>
    <row r="18" spans="1:11" ht="30" customHeight="1" outlineLevel="1">
      <c r="A18" s="605"/>
      <c r="B18" s="681" t="s">
        <v>350</v>
      </c>
      <c r="C18" s="793" t="str">
        <f>'ПРОЕКТ ПЛАНА ДЛЯ РАССМ'!I25</f>
        <v>Медицинская и биологическая физика</v>
      </c>
      <c r="D18" s="956" t="s">
        <v>568</v>
      </c>
      <c r="E18" s="957"/>
      <c r="F18" s="683" t="str">
        <f>'ПРОЕКТ ПЛАНА ДЛЯ РАССМ'!H25</f>
        <v>1.4.2</v>
      </c>
      <c r="J18" s="543"/>
      <c r="K18" s="540"/>
    </row>
    <row r="19" spans="1:6" s="603" customFormat="1" ht="43.5" customHeight="1" outlineLevel="1">
      <c r="A19" s="606"/>
      <c r="B19" s="680" t="s">
        <v>351</v>
      </c>
      <c r="C19" s="790" t="s">
        <v>71</v>
      </c>
      <c r="D19" s="956" t="s">
        <v>668</v>
      </c>
      <c r="E19" s="957"/>
      <c r="F19" s="679" t="s">
        <v>138</v>
      </c>
    </row>
    <row r="20" spans="1:6" s="603" customFormat="1" ht="31.5" customHeight="1" outlineLevel="1">
      <c r="A20" s="606"/>
      <c r="B20" s="680" t="s">
        <v>352</v>
      </c>
      <c r="C20" s="790" t="s">
        <v>72</v>
      </c>
      <c r="D20" s="956" t="s">
        <v>569</v>
      </c>
      <c r="E20" s="957"/>
      <c r="F20" s="679" t="s">
        <v>139</v>
      </c>
    </row>
    <row r="21" spans="1:11" ht="32.25" customHeight="1" outlineLevel="1">
      <c r="A21" s="659"/>
      <c r="B21" s="681" t="s">
        <v>353</v>
      </c>
      <c r="C21" s="793" t="str">
        <f>'ПРОЕКТ ПЛАНА ДЛЯ РАССМ'!I30</f>
        <v>Медицинская химия</v>
      </c>
      <c r="D21" s="956" t="s">
        <v>727</v>
      </c>
      <c r="E21" s="957"/>
      <c r="F21" s="683" t="str">
        <f>'ПРОЕКТ ПЛАНА ДЛЯ РАССМ'!H30</f>
        <v>1.6.1</v>
      </c>
      <c r="J21" s="543"/>
      <c r="K21" s="540"/>
    </row>
    <row r="22" spans="1:11" ht="29.25" customHeight="1" outlineLevel="1">
      <c r="A22" s="659"/>
      <c r="B22" s="681" t="s">
        <v>354</v>
      </c>
      <c r="C22" s="793" t="str">
        <f>'ПРОЕКТ ПЛАНА ДЛЯ РАССМ'!I31</f>
        <v>Биоорганическая химия</v>
      </c>
      <c r="D22" s="954" t="s">
        <v>473</v>
      </c>
      <c r="E22" s="955"/>
      <c r="F22" s="683" t="str">
        <f>'ПРОЕКТ ПЛАНА ДЛЯ РАССМ'!H31</f>
        <v>1.6.2</v>
      </c>
      <c r="J22" s="543"/>
      <c r="K22" s="540"/>
    </row>
    <row r="23" spans="1:11" ht="29.25" customHeight="1" outlineLevel="1">
      <c r="A23" s="659"/>
      <c r="B23" s="681" t="s">
        <v>355</v>
      </c>
      <c r="C23" s="793" t="str">
        <f>'ПРОЕКТ ПЛАНА ДЛЯ РАССМ'!I34</f>
        <v>Нормальная физиология</v>
      </c>
      <c r="D23" s="954" t="s">
        <v>474</v>
      </c>
      <c r="E23" s="955"/>
      <c r="F23" s="683" t="str">
        <f>'ПРОЕКТ ПЛАНА ДЛЯ РАССМ'!H34</f>
        <v>1.7.2</v>
      </c>
      <c r="J23" s="543"/>
      <c r="K23" s="540"/>
    </row>
    <row r="24" spans="1:11" ht="32.25" customHeight="1">
      <c r="A24" s="659"/>
      <c r="B24" s="681" t="s">
        <v>356</v>
      </c>
      <c r="C24" s="793" t="s">
        <v>239</v>
      </c>
      <c r="D24" s="956" t="s">
        <v>492</v>
      </c>
      <c r="E24" s="957"/>
      <c r="F24" s="683" t="s">
        <v>176</v>
      </c>
      <c r="J24" s="543"/>
      <c r="K24" s="540"/>
    </row>
    <row r="25" spans="1:8" ht="31.5" customHeight="1" outlineLevel="1">
      <c r="A25" s="659"/>
      <c r="B25" s="681" t="s">
        <v>357</v>
      </c>
      <c r="C25" s="790" t="s">
        <v>300</v>
      </c>
      <c r="D25" s="956" t="s">
        <v>479</v>
      </c>
      <c r="E25" s="957"/>
      <c r="F25" s="683" t="s">
        <v>184</v>
      </c>
      <c r="G25" s="788"/>
      <c r="H25" s="789"/>
    </row>
    <row r="26" spans="1:6" ht="42" customHeight="1" outlineLevel="1">
      <c r="A26" s="659"/>
      <c r="B26" s="681" t="s">
        <v>358</v>
      </c>
      <c r="C26" s="790" t="s">
        <v>480</v>
      </c>
      <c r="D26" s="956" t="s">
        <v>595</v>
      </c>
      <c r="E26" s="957"/>
      <c r="F26" s="684" t="s">
        <v>713</v>
      </c>
    </row>
    <row r="27" spans="1:6" ht="29.25" customHeight="1" outlineLevel="1">
      <c r="A27" s="659"/>
      <c r="B27" s="681" t="s">
        <v>359</v>
      </c>
      <c r="C27" s="829" t="s">
        <v>472</v>
      </c>
      <c r="D27" s="956" t="s">
        <v>471</v>
      </c>
      <c r="E27" s="957"/>
      <c r="F27" s="683" t="s">
        <v>681</v>
      </c>
    </row>
    <row r="28" spans="1:6" ht="29.25" customHeight="1" outlineLevel="1">
      <c r="A28" s="659"/>
      <c r="B28" s="681" t="s">
        <v>360</v>
      </c>
      <c r="C28" s="790" t="s">
        <v>229</v>
      </c>
      <c r="D28" s="956" t="s">
        <v>483</v>
      </c>
      <c r="E28" s="957"/>
      <c r="F28" s="683" t="s">
        <v>186</v>
      </c>
    </row>
    <row r="29" spans="1:6" ht="56.25" customHeight="1" outlineLevel="1">
      <c r="A29" s="659"/>
      <c r="B29" s="681" t="s">
        <v>361</v>
      </c>
      <c r="C29" s="790" t="s">
        <v>606</v>
      </c>
      <c r="D29" s="956" t="s">
        <v>487</v>
      </c>
      <c r="E29" s="957"/>
      <c r="F29" s="684" t="s">
        <v>683</v>
      </c>
    </row>
    <row r="30" spans="1:11" ht="42" customHeight="1" outlineLevel="1">
      <c r="A30" s="659"/>
      <c r="B30" s="681" t="s">
        <v>362</v>
      </c>
      <c r="C30" s="791" t="str">
        <f>'ПРОЕКТ ПЛАНА ДЛЯ РАССМ'!I51</f>
        <v>Основы админи-стративного права</v>
      </c>
      <c r="D30" s="954" t="s">
        <v>481</v>
      </c>
      <c r="E30" s="955"/>
      <c r="F30" s="683" t="str">
        <f>'ПРОЕКТ ПЛАНА ДЛЯ РАССМ'!H51</f>
        <v>1.12.3</v>
      </c>
      <c r="H30" s="968"/>
      <c r="I30" s="968"/>
      <c r="J30" s="543"/>
      <c r="K30" s="540"/>
    </row>
    <row r="31" spans="1:11" ht="29.25" customHeight="1" outlineLevel="1">
      <c r="A31" s="659"/>
      <c r="B31" s="681" t="s">
        <v>363</v>
      </c>
      <c r="C31" s="793" t="str">
        <f>'ПРОЕКТ ПЛАНА ДЛЯ РАССМ'!I47</f>
        <v>Патологическая анатомия</v>
      </c>
      <c r="D31" s="975" t="s">
        <v>594</v>
      </c>
      <c r="E31" s="976"/>
      <c r="F31" s="683" t="str">
        <f>'ПРОЕКТ ПЛАНА ДЛЯ РАССМ'!H47</f>
        <v>1.11.2</v>
      </c>
      <c r="J31" s="543"/>
      <c r="K31" s="540"/>
    </row>
    <row r="32" spans="1:11" ht="31.5" customHeight="1" outlineLevel="1">
      <c r="A32" s="659"/>
      <c r="B32" s="681" t="s">
        <v>364</v>
      </c>
      <c r="C32" s="793" t="str">
        <f>'ПРОЕКТ ПЛАНА ДЛЯ РАССМ'!I46</f>
        <v>Патологическая физиология</v>
      </c>
      <c r="D32" s="956" t="s">
        <v>478</v>
      </c>
      <c r="E32" s="957"/>
      <c r="F32" s="683" t="str">
        <f>'ПРОЕКТ ПЛАНА ДЛЯ РАССМ'!H46</f>
        <v>1.11.1</v>
      </c>
      <c r="J32" s="543"/>
      <c r="K32" s="540"/>
    </row>
    <row r="33" spans="1:11" ht="28.5" customHeight="1" outlineLevel="1">
      <c r="A33" s="659"/>
      <c r="B33" s="681" t="s">
        <v>365</v>
      </c>
      <c r="C33" s="793" t="str">
        <f>'ПРОЕКТ ПЛАНА ДЛЯ РАССМ'!I43</f>
        <v>Первая помощь</v>
      </c>
      <c r="D33" s="954" t="s">
        <v>475</v>
      </c>
      <c r="E33" s="955"/>
      <c r="F33" s="683" t="str">
        <f>'ПРОЕКТ ПЛАНА ДЛЯ РАССМ'!H43</f>
        <v>1.10.1</v>
      </c>
      <c r="J33" s="543"/>
      <c r="K33" s="540"/>
    </row>
    <row r="34" spans="1:11" ht="29.25" customHeight="1" outlineLevel="1">
      <c r="A34" s="659"/>
      <c r="B34" s="681" t="s">
        <v>366</v>
      </c>
      <c r="C34" s="793" t="str">
        <f>'ПРОЕКТ ПЛАНА ДЛЯ РАССМ'!I44</f>
        <v>Медицинский уход и манипуля-ционная техника</v>
      </c>
      <c r="D34" s="954" t="s">
        <v>476</v>
      </c>
      <c r="E34" s="955"/>
      <c r="F34" s="683" t="str">
        <f>'ПРОЕКТ ПЛАНА ДЛЯ РАССМ'!H44</f>
        <v>1.10.2</v>
      </c>
      <c r="J34" s="543"/>
      <c r="K34" s="540"/>
    </row>
    <row r="35" spans="1:11" ht="32.25" customHeight="1" outlineLevel="1">
      <c r="A35" s="659"/>
      <c r="B35" s="681" t="s">
        <v>367</v>
      </c>
      <c r="C35" s="793" t="str">
        <f>'ПРОЕКТ ПЛАНА ДЛЯ РАССМ'!I33</f>
        <v>Биологическая химия</v>
      </c>
      <c r="D35" s="954" t="s">
        <v>570</v>
      </c>
      <c r="E35" s="955"/>
      <c r="F35" s="683" t="str">
        <f>'ПРОЕКТ ПЛАНА ДЛЯ РАССМ'!H33</f>
        <v>1.7.1</v>
      </c>
      <c r="J35" s="543"/>
      <c r="K35" s="540"/>
    </row>
    <row r="36" spans="1:6" ht="33.75" customHeight="1" outlineLevel="1">
      <c r="A36" s="659"/>
      <c r="B36" s="682" t="s">
        <v>368</v>
      </c>
      <c r="C36" s="790" t="s">
        <v>477</v>
      </c>
      <c r="D36" s="956" t="s">
        <v>571</v>
      </c>
      <c r="E36" s="957"/>
      <c r="F36" s="683" t="s">
        <v>150</v>
      </c>
    </row>
    <row r="37" spans="1:11" ht="30" customHeight="1" outlineLevel="1">
      <c r="A37" s="659"/>
      <c r="B37" s="682" t="s">
        <v>369</v>
      </c>
      <c r="C37" s="793" t="str">
        <f>'ПРОЕКТ ПЛАНА ДЛЯ РАССМ'!I82</f>
        <v>Медицинская реабилитация </v>
      </c>
      <c r="D37" s="971" t="s">
        <v>484</v>
      </c>
      <c r="E37" s="972"/>
      <c r="F37" s="683" t="str">
        <f>'ПРОЕКТ ПЛАНА ДЛЯ РАССМ'!H82</f>
        <v>1.19.8</v>
      </c>
      <c r="H37" s="964"/>
      <c r="I37" s="964"/>
      <c r="J37" s="543"/>
      <c r="K37" s="540"/>
    </row>
    <row r="38" spans="1:11" ht="30" customHeight="1" outlineLevel="1">
      <c r="A38" s="659"/>
      <c r="B38" s="681" t="s">
        <v>370</v>
      </c>
      <c r="C38" s="793" t="str">
        <f>'ПРОЕКТ ПЛАНА ДЛЯ РАССМ'!I60</f>
        <v>Общая хирургия</v>
      </c>
      <c r="D38" s="971" t="s">
        <v>485</v>
      </c>
      <c r="E38" s="972"/>
      <c r="F38" s="683" t="str">
        <f>'ПРОЕКТ ПЛАНА ДЛЯ РАССМ'!H60</f>
        <v>1.15.1</v>
      </c>
      <c r="H38" s="964"/>
      <c r="I38" s="964"/>
      <c r="J38" s="543"/>
      <c r="K38" s="540"/>
    </row>
    <row r="39" spans="1:6" ht="44.25" customHeight="1" outlineLevel="1">
      <c r="A39" s="659"/>
      <c r="B39" s="681" t="s">
        <v>371</v>
      </c>
      <c r="C39" s="795" t="s">
        <v>293</v>
      </c>
      <c r="D39" s="956" t="s">
        <v>596</v>
      </c>
      <c r="E39" s="957"/>
      <c r="F39" s="683" t="s">
        <v>253</v>
      </c>
    </row>
    <row r="40" spans="1:11" ht="17.25" customHeight="1" outlineLevel="1">
      <c r="A40" s="659"/>
      <c r="B40" s="681" t="s">
        <v>486</v>
      </c>
      <c r="C40" s="793" t="str">
        <f>'ПРОЕКТ ПЛАНА ДЛЯ РАССМ'!I73</f>
        <v>Судебная медицина</v>
      </c>
      <c r="D40" s="971" t="s">
        <v>488</v>
      </c>
      <c r="E40" s="972"/>
      <c r="F40" s="684" t="s">
        <v>686</v>
      </c>
      <c r="H40" s="964"/>
      <c r="I40" s="964"/>
      <c r="J40" s="543"/>
      <c r="K40" s="540"/>
    </row>
    <row r="41" spans="1:11" ht="17.25" customHeight="1" outlineLevel="1">
      <c r="A41" s="659"/>
      <c r="B41" s="681" t="s">
        <v>372</v>
      </c>
      <c r="C41" s="793" t="str">
        <f>'ПРОЕКТ ПЛАНА ДЛЯ РАССМ'!I55</f>
        <v>Клиническая фармакология</v>
      </c>
      <c r="D41" s="954" t="s">
        <v>482</v>
      </c>
      <c r="E41" s="955"/>
      <c r="F41" s="683" t="str">
        <f>'ПРОЕКТ ПЛАНА ДЛЯ РАССМ'!H55</f>
        <v>1.13.2</v>
      </c>
      <c r="J41" s="543"/>
      <c r="K41" s="540"/>
    </row>
    <row r="42" spans="1:11" ht="42" customHeight="1">
      <c r="A42" s="659"/>
      <c r="B42" s="680" t="s">
        <v>616</v>
      </c>
      <c r="C42" s="793" t="s">
        <v>290</v>
      </c>
      <c r="D42" s="971" t="s">
        <v>490</v>
      </c>
      <c r="E42" s="972"/>
      <c r="F42" s="683" t="s">
        <v>204</v>
      </c>
      <c r="H42" s="964"/>
      <c r="I42" s="964"/>
      <c r="J42" s="543"/>
      <c r="K42" s="540"/>
    </row>
    <row r="43" spans="1:11" ht="28.5" customHeight="1">
      <c r="A43" s="659"/>
      <c r="B43" s="680" t="s">
        <v>617</v>
      </c>
      <c r="C43" s="793" t="s">
        <v>242</v>
      </c>
      <c r="D43" s="971" t="s">
        <v>489</v>
      </c>
      <c r="E43" s="972"/>
      <c r="F43" s="683" t="s">
        <v>175</v>
      </c>
      <c r="H43" s="566"/>
      <c r="I43" s="566"/>
      <c r="J43" s="543"/>
      <c r="K43" s="540"/>
    </row>
    <row r="44" spans="1:11" ht="31.5" customHeight="1">
      <c r="A44" s="659"/>
      <c r="B44" s="680" t="s">
        <v>618</v>
      </c>
      <c r="C44" s="793" t="s">
        <v>292</v>
      </c>
      <c r="D44" s="971" t="s">
        <v>605</v>
      </c>
      <c r="E44" s="972"/>
      <c r="F44" s="683" t="s">
        <v>641</v>
      </c>
      <c r="H44" s="964"/>
      <c r="I44" s="964"/>
      <c r="J44" s="543"/>
      <c r="K44" s="540"/>
    </row>
    <row r="45" spans="1:6" ht="28.5" customHeight="1" outlineLevel="1">
      <c r="A45" s="659"/>
      <c r="B45" s="680" t="s">
        <v>619</v>
      </c>
      <c r="C45" s="790" t="s">
        <v>202</v>
      </c>
      <c r="D45" s="956" t="s">
        <v>715</v>
      </c>
      <c r="E45" s="957"/>
      <c r="F45" s="683" t="s">
        <v>644</v>
      </c>
    </row>
    <row r="46" spans="1:11" ht="31.5" customHeight="1">
      <c r="A46" s="659"/>
      <c r="B46" s="680" t="s">
        <v>620</v>
      </c>
      <c r="C46" s="793" t="s">
        <v>240</v>
      </c>
      <c r="D46" s="971" t="s">
        <v>493</v>
      </c>
      <c r="E46" s="972"/>
      <c r="F46" s="683" t="s">
        <v>642</v>
      </c>
      <c r="H46" s="964"/>
      <c r="I46" s="964"/>
      <c r="J46" s="543"/>
      <c r="K46" s="540"/>
    </row>
    <row r="47" spans="1:11" ht="30" customHeight="1">
      <c r="A47" s="659"/>
      <c r="B47" s="681" t="s">
        <v>373</v>
      </c>
      <c r="C47" s="831" t="s">
        <v>684</v>
      </c>
      <c r="D47" s="973" t="s">
        <v>552</v>
      </c>
      <c r="E47" s="974"/>
      <c r="F47" s="683" t="s">
        <v>685</v>
      </c>
      <c r="H47" s="964"/>
      <c r="I47" s="964"/>
      <c r="J47" s="543"/>
      <c r="K47" s="540"/>
    </row>
    <row r="48" spans="1:11" ht="30" customHeight="1">
      <c r="A48" s="659"/>
      <c r="B48" s="681" t="s">
        <v>374</v>
      </c>
      <c r="C48" s="791" t="str">
        <f>'ПРОЕКТ ПЛАНА ДЛЯ РАССМ'!I91</f>
        <v>Иммунология </v>
      </c>
      <c r="D48" s="954" t="s">
        <v>554</v>
      </c>
      <c r="E48" s="955"/>
      <c r="F48" s="683" t="str">
        <f>'ПРОЕКТ ПЛАНА ДЛЯ РАССМ'!H91</f>
        <v>2.2.2</v>
      </c>
      <c r="H48" s="964"/>
      <c r="I48" s="964"/>
      <c r="J48" s="543"/>
      <c r="K48" s="540"/>
    </row>
    <row r="49" spans="1:11" ht="30" customHeight="1">
      <c r="A49" s="659"/>
      <c r="B49" s="681" t="s">
        <v>375</v>
      </c>
      <c r="C49" s="793" t="str">
        <f>'ПРОЕКТ ПЛАНА ДЛЯ РАССМ'!I93</f>
        <v>Общая эпидемиология
</v>
      </c>
      <c r="D49" s="971" t="s">
        <v>494</v>
      </c>
      <c r="E49" s="972"/>
      <c r="F49" s="683" t="str">
        <f>'ПРОЕКТ ПЛАНА ДЛЯ РАССМ'!H93</f>
        <v>2.3.1</v>
      </c>
      <c r="H49" s="964"/>
      <c r="I49" s="964"/>
      <c r="J49" s="543"/>
      <c r="K49" s="540"/>
    </row>
    <row r="50" spans="1:11" ht="32.25" customHeight="1">
      <c r="A50" s="659"/>
      <c r="B50" s="681" t="s">
        <v>376</v>
      </c>
      <c r="C50" s="793" t="str">
        <f>'ПРОЕКТ ПЛАНА ДЛЯ РАССМ'!I94</f>
        <v>Санитарная охрана территории и биологическая безопасность медицинской помощи</v>
      </c>
      <c r="D50" s="958" t="s">
        <v>495</v>
      </c>
      <c r="E50" s="959"/>
      <c r="F50" s="683" t="str">
        <f>'ПРОЕКТ ПЛАНА ДЛЯ РАССМ'!H94</f>
        <v>2.3.2</v>
      </c>
      <c r="H50" s="964"/>
      <c r="I50" s="964"/>
      <c r="J50" s="543"/>
      <c r="K50" s="540"/>
    </row>
    <row r="51" spans="1:11" ht="30" customHeight="1">
      <c r="A51" s="659"/>
      <c r="B51" s="681" t="s">
        <v>377</v>
      </c>
      <c r="C51" s="792" t="str">
        <f>'ПРОЕКТ ПЛАНА ДЛЯ РАССМ'!I95</f>
        <v>Модуль «Коммунальная гигиена»</v>
      </c>
      <c r="D51" s="958" t="s">
        <v>496</v>
      </c>
      <c r="E51" s="959"/>
      <c r="F51" s="683" t="s">
        <v>687</v>
      </c>
      <c r="H51" s="970"/>
      <c r="I51" s="970"/>
      <c r="J51" s="543"/>
      <c r="K51" s="540"/>
    </row>
    <row r="52" spans="1:11" s="508" customFormat="1" ht="31.5" customHeight="1">
      <c r="A52" s="659"/>
      <c r="B52" s="681" t="s">
        <v>378</v>
      </c>
      <c r="C52" s="830" t="str">
        <f>'ПРОЕКТ ПЛАНА ДЛЯ РАССМ'!I99</f>
        <v>Клиническая лабораторная диагностика</v>
      </c>
      <c r="D52" s="971" t="s">
        <v>497</v>
      </c>
      <c r="E52" s="972"/>
      <c r="F52" s="683" t="str">
        <f>'ПРОЕКТ ПЛАНА ДЛЯ РАССМ'!H99</f>
        <v>2.5.1</v>
      </c>
      <c r="H52" s="978"/>
      <c r="I52" s="978"/>
      <c r="J52" s="542"/>
      <c r="K52" s="539"/>
    </row>
    <row r="53" spans="1:11" ht="18" customHeight="1">
      <c r="A53" s="659"/>
      <c r="B53" s="681" t="s">
        <v>379</v>
      </c>
      <c r="C53" s="791" t="str">
        <f>'ПРОЕКТ ПЛАНА ДЛЯ РАССМ'!I100</f>
        <v>Эпидемиологичес-кая и санитарная микробиология</v>
      </c>
      <c r="D53" s="973" t="s">
        <v>553</v>
      </c>
      <c r="E53" s="974"/>
      <c r="F53" s="683" t="str">
        <f>'ПРОЕКТ ПЛАНА ДЛЯ РАССМ'!H100</f>
        <v>2.5.2</v>
      </c>
      <c r="H53" s="964"/>
      <c r="I53" s="964"/>
      <c r="J53" s="543"/>
      <c r="K53" s="540"/>
    </row>
    <row r="54" spans="1:11" ht="33" customHeight="1">
      <c r="A54" s="659"/>
      <c r="B54" s="681" t="s">
        <v>380</v>
      </c>
      <c r="C54" s="832" t="str">
        <f>'ПРОЕКТ ПЛАНА ДЛЯ РАССМ'!I104</f>
        <v>Модуль «Частная эпидемиология инфекционных и паразитарных болезней»</v>
      </c>
      <c r="D54" s="971" t="s">
        <v>498</v>
      </c>
      <c r="E54" s="972"/>
      <c r="F54" s="683" t="s">
        <v>689</v>
      </c>
      <c r="H54" s="964"/>
      <c r="I54" s="964"/>
      <c r="J54" s="543"/>
      <c r="K54" s="540"/>
    </row>
    <row r="55" spans="1:11" s="508" customFormat="1" ht="45" customHeight="1">
      <c r="A55" s="659"/>
      <c r="B55" s="681" t="s">
        <v>381</v>
      </c>
      <c r="C55" s="791" t="str">
        <f>'ПРОЕКТ ПЛАНА ДЛЯ РАССМ'!I108</f>
        <v>Экологическая медицина</v>
      </c>
      <c r="D55" s="971" t="s">
        <v>499</v>
      </c>
      <c r="E55" s="972"/>
      <c r="F55" s="684" t="s">
        <v>690</v>
      </c>
      <c r="H55" s="965"/>
      <c r="I55" s="965"/>
      <c r="J55" s="542"/>
      <c r="K55" s="539"/>
    </row>
    <row r="56" spans="2:11" ht="46.5" customHeight="1">
      <c r="B56" s="681" t="s">
        <v>382</v>
      </c>
      <c r="C56" s="791" t="str">
        <f>'ПРОЕКТ ПЛАНА ДЛЯ РАССМ'!I109</f>
        <v>Радиационная медицина</v>
      </c>
      <c r="D56" s="971" t="s">
        <v>604</v>
      </c>
      <c r="E56" s="972"/>
      <c r="F56" s="684" t="s">
        <v>691</v>
      </c>
      <c r="G56" s="458"/>
      <c r="H56" s="964"/>
      <c r="I56" s="964"/>
      <c r="J56" s="543"/>
      <c r="K56" s="540"/>
    </row>
    <row r="57" spans="2:11" ht="33.75" customHeight="1">
      <c r="B57" s="681" t="s">
        <v>383</v>
      </c>
      <c r="C57" s="791" t="str">
        <f>'ПРОЕКТ ПЛАНА ДЛЯ РАССМ'!I111</f>
        <v>Промышленная гигиена</v>
      </c>
      <c r="D57" s="954" t="s">
        <v>572</v>
      </c>
      <c r="E57" s="955"/>
      <c r="F57" s="684" t="s">
        <v>692</v>
      </c>
      <c r="H57" s="964"/>
      <c r="I57" s="964"/>
      <c r="J57" s="543"/>
      <c r="K57" s="540"/>
    </row>
    <row r="58" spans="2:11" ht="20.25" customHeight="1">
      <c r="B58" s="681" t="s">
        <v>384</v>
      </c>
      <c r="C58" s="793" t="str">
        <f>'ПРОЕКТ ПЛАНА ДЛЯ РАССМ'!I112</f>
        <v>Промышленная токсикология </v>
      </c>
      <c r="D58" s="971" t="s">
        <v>500</v>
      </c>
      <c r="E58" s="972"/>
      <c r="F58" s="684" t="s">
        <v>693</v>
      </c>
      <c r="H58" s="977"/>
      <c r="I58" s="977"/>
      <c r="J58" s="543"/>
      <c r="K58" s="540"/>
    </row>
    <row r="59" spans="2:11" ht="30.75" customHeight="1">
      <c r="B59" s="681" t="s">
        <v>385</v>
      </c>
      <c r="C59" s="791" t="str">
        <f>'ПРОЕКТ ПЛАНА ДЛЯ РАССМ'!I114</f>
        <v>Основы гигиены детей и подростков</v>
      </c>
      <c r="D59" s="971" t="s">
        <v>502</v>
      </c>
      <c r="E59" s="972"/>
      <c r="F59" s="684" t="s">
        <v>694</v>
      </c>
      <c r="H59" s="964"/>
      <c r="I59" s="964"/>
      <c r="J59" s="543"/>
      <c r="K59" s="540"/>
    </row>
    <row r="60" spans="2:11" ht="31.5" customHeight="1">
      <c r="B60" s="681" t="s">
        <v>386</v>
      </c>
      <c r="C60" s="791" t="s">
        <v>501</v>
      </c>
      <c r="D60" s="971" t="s">
        <v>503</v>
      </c>
      <c r="E60" s="972"/>
      <c r="F60" s="684" t="s">
        <v>695</v>
      </c>
      <c r="H60" s="966"/>
      <c r="I60" s="966"/>
      <c r="J60" s="543"/>
      <c r="K60" s="540"/>
    </row>
    <row r="61" spans="2:11" ht="19.5" customHeight="1">
      <c r="B61" s="681" t="s">
        <v>387</v>
      </c>
      <c r="C61" s="791" t="str">
        <f>'ПРОЕКТ ПЛАНА ДЛЯ РАССМ'!I117</f>
        <v>Алиментарные заболевания</v>
      </c>
      <c r="D61" s="971" t="s">
        <v>504</v>
      </c>
      <c r="E61" s="972"/>
      <c r="F61" s="684" t="s">
        <v>696</v>
      </c>
      <c r="H61" s="567"/>
      <c r="I61" s="567"/>
      <c r="J61" s="543"/>
      <c r="K61" s="540"/>
    </row>
    <row r="62" spans="2:11" ht="29.25" customHeight="1">
      <c r="B62" s="681" t="s">
        <v>388</v>
      </c>
      <c r="C62" s="791" t="str">
        <f>'ПРОЕКТ ПЛАНА ДЛЯ РАССМ'!I118</f>
        <v>Гигиена  питания </v>
      </c>
      <c r="D62" s="971" t="s">
        <v>728</v>
      </c>
      <c r="E62" s="972"/>
      <c r="F62" s="684" t="s">
        <v>697</v>
      </c>
      <c r="H62" s="966"/>
      <c r="I62" s="966"/>
      <c r="J62" s="543"/>
      <c r="K62" s="540"/>
    </row>
    <row r="63" spans="2:11" ht="32.25" customHeight="1">
      <c r="B63" s="681" t="s">
        <v>389</v>
      </c>
      <c r="C63" s="791" t="str">
        <f>'ПРОЕКТ ПЛАНА ДЛЯ РАССМ'!I120</f>
        <v>Эпидемиологичес-кая диагностика</v>
      </c>
      <c r="D63" s="982" t="s">
        <v>505</v>
      </c>
      <c r="E63" s="983"/>
      <c r="F63" s="684" t="s">
        <v>698</v>
      </c>
      <c r="H63" s="969"/>
      <c r="I63" s="969"/>
      <c r="J63" s="543"/>
      <c r="K63" s="540"/>
    </row>
    <row r="64" spans="2:11" ht="30.75" customHeight="1">
      <c r="B64" s="681" t="s">
        <v>390</v>
      </c>
      <c r="C64" s="791" t="str">
        <f>'ПРОЕКТ ПЛАНА ДЛЯ РАССМ'!I121</f>
        <v>Система инфекционного контроля</v>
      </c>
      <c r="D64" s="984" t="s">
        <v>506</v>
      </c>
      <c r="E64" s="985"/>
      <c r="F64" s="684" t="s">
        <v>699</v>
      </c>
      <c r="H64" s="964"/>
      <c r="I64" s="964"/>
      <c r="J64" s="543"/>
      <c r="K64" s="540"/>
    </row>
    <row r="65" spans="2:11" ht="30" customHeight="1">
      <c r="B65" s="681" t="s">
        <v>391</v>
      </c>
      <c r="C65" s="791" t="str">
        <f>'ПРОЕКТ ПЛАНА ДЛЯ РАССМ'!I122</f>
        <v>Эпидемиологичес-кий надзор и профилактика инфекционных болезней</v>
      </c>
      <c r="D65" s="971" t="s">
        <v>603</v>
      </c>
      <c r="E65" s="972"/>
      <c r="F65" s="684" t="s">
        <v>700</v>
      </c>
      <c r="H65" s="964"/>
      <c r="I65" s="964"/>
      <c r="J65" s="543"/>
      <c r="K65" s="540"/>
    </row>
    <row r="66" spans="2:11" ht="59.25" customHeight="1">
      <c r="B66" s="681" t="s">
        <v>392</v>
      </c>
      <c r="C66" s="791" t="str">
        <f>'ПРОЕКТ ПЛАНА ДЛЯ РАССМ'!I124</f>
        <v>Государственный санитарный надзор в области радиационной гигиены </v>
      </c>
      <c r="D66" s="986" t="s">
        <v>602</v>
      </c>
      <c r="E66" s="986"/>
      <c r="F66" s="684" t="s">
        <v>702</v>
      </c>
      <c r="H66" s="964"/>
      <c r="I66" s="964"/>
      <c r="J66" s="543"/>
      <c r="K66" s="540"/>
    </row>
    <row r="67" spans="2:11" ht="55.5" customHeight="1">
      <c r="B67" s="681" t="s">
        <v>393</v>
      </c>
      <c r="C67" s="792" t="str">
        <f>'ПРОЕКТ ПЛАНА ДЛЯ РАССМ'!I123</f>
        <v>Модуль «Технологии государствен-ного санитарного надзора»</v>
      </c>
      <c r="D67" s="982" t="s">
        <v>507</v>
      </c>
      <c r="E67" s="983"/>
      <c r="F67" s="745" t="s">
        <v>704</v>
      </c>
      <c r="H67" s="970"/>
      <c r="I67" s="970"/>
      <c r="J67" s="543"/>
      <c r="K67" s="540"/>
    </row>
    <row r="68" spans="1:11" s="508" customFormat="1" ht="59.25" customHeight="1">
      <c r="A68" s="544"/>
      <c r="B68" s="681" t="s">
        <v>394</v>
      </c>
      <c r="C68" s="790" t="s">
        <v>295</v>
      </c>
      <c r="D68" s="979" t="s">
        <v>597</v>
      </c>
      <c r="E68" s="979"/>
      <c r="F68" s="683" t="s">
        <v>710</v>
      </c>
      <c r="H68" s="965"/>
      <c r="I68" s="965"/>
      <c r="J68" s="542"/>
      <c r="K68" s="539"/>
    </row>
    <row r="69" spans="2:6" ht="45" customHeight="1">
      <c r="B69" s="681" t="s">
        <v>395</v>
      </c>
      <c r="C69" s="792" t="str">
        <f>'ПРОЕКТ ПЛАНА ДЛЯ РАССМ'!I131</f>
        <v>Научно-исследо-вательский модуль3</v>
      </c>
      <c r="D69" s="980" t="s">
        <v>573</v>
      </c>
      <c r="E69" s="981"/>
      <c r="F69" s="683" t="str">
        <f>'ПРОЕКТ ПЛАНА ДЛЯ РАССМ'!H131</f>
        <v>2.15</v>
      </c>
    </row>
    <row r="70" spans="1:11" s="508" customFormat="1" ht="29.25" customHeight="1">
      <c r="A70" s="544"/>
      <c r="B70" s="681" t="s">
        <v>396</v>
      </c>
      <c r="C70" s="793" t="s">
        <v>536</v>
      </c>
      <c r="D70" s="954" t="s">
        <v>559</v>
      </c>
      <c r="E70" s="955"/>
      <c r="F70" s="683" t="s">
        <v>711</v>
      </c>
      <c r="H70" s="967"/>
      <c r="I70" s="967"/>
      <c r="J70" s="542"/>
      <c r="K70" s="539"/>
    </row>
    <row r="71" spans="1:11" s="508" customFormat="1" ht="30.75" customHeight="1">
      <c r="A71" s="544"/>
      <c r="B71" s="681" t="s">
        <v>397</v>
      </c>
      <c r="C71" s="793" t="s">
        <v>601</v>
      </c>
      <c r="D71" s="971" t="s">
        <v>508</v>
      </c>
      <c r="E71" s="972"/>
      <c r="F71" s="683" t="s">
        <v>198</v>
      </c>
      <c r="H71" s="718"/>
      <c r="I71" s="718"/>
      <c r="J71" s="542"/>
      <c r="K71" s="539"/>
    </row>
    <row r="72" spans="1:11" s="508" customFormat="1" ht="29.25" customHeight="1">
      <c r="A72" s="544"/>
      <c r="B72" s="681" t="s">
        <v>398</v>
      </c>
      <c r="C72" s="793" t="s">
        <v>600</v>
      </c>
      <c r="D72" s="980" t="s">
        <v>607</v>
      </c>
      <c r="E72" s="981"/>
      <c r="F72" s="683" t="s">
        <v>199</v>
      </c>
      <c r="G72" s="788"/>
      <c r="H72" s="789"/>
      <c r="I72" s="718"/>
      <c r="J72" s="542"/>
      <c r="K72" s="539"/>
    </row>
    <row r="73" spans="1:11" s="508" customFormat="1" ht="20.25" customHeight="1">
      <c r="A73" s="544"/>
      <c r="B73" s="681" t="s">
        <v>399</v>
      </c>
      <c r="C73" s="793" t="str">
        <f>'ПРОЕКТ ПЛАНА ДЛЯ РАССМ'!I164</f>
        <v>Специальная военная подготовка 8, 9</v>
      </c>
      <c r="D73" s="979" t="s">
        <v>509</v>
      </c>
      <c r="E73" s="979"/>
      <c r="F73" s="683" t="str">
        <f>'ПРОЕКТ ПЛАНА ДЛЯ РАССМ'!H164</f>
        <v>4.3</v>
      </c>
      <c r="H73" s="718"/>
      <c r="I73" s="718"/>
      <c r="J73" s="542"/>
      <c r="K73" s="539"/>
    </row>
    <row r="74" spans="1:11" s="508" customFormat="1" ht="30" customHeight="1">
      <c r="A74" s="544"/>
      <c r="B74"/>
      <c r="C74" s="796"/>
      <c r="D74" s="505"/>
      <c r="E74" s="505"/>
      <c r="F74" s="607"/>
      <c r="H74" s="967"/>
      <c r="I74" s="967"/>
      <c r="J74" s="542"/>
      <c r="K74" s="539"/>
    </row>
    <row r="75" spans="8:11" ht="15.75" customHeight="1">
      <c r="H75" s="968"/>
      <c r="I75" s="968"/>
      <c r="J75" s="543"/>
      <c r="K75" s="540"/>
    </row>
    <row r="76" spans="8:11" ht="15.75" customHeight="1">
      <c r="H76" s="717"/>
      <c r="I76" s="717"/>
      <c r="J76" s="543"/>
      <c r="K76" s="540"/>
    </row>
    <row r="77" spans="4:11" ht="15.75" customHeight="1">
      <c r="D77" s="505" t="s">
        <v>558</v>
      </c>
      <c r="H77" s="717"/>
      <c r="I77" s="717"/>
      <c r="J77" s="543"/>
      <c r="K77" s="540"/>
    </row>
    <row r="78" spans="8:11" ht="15.75" customHeight="1">
      <c r="H78" s="717"/>
      <c r="I78" s="717"/>
      <c r="J78" s="543"/>
      <c r="K78" s="540"/>
    </row>
    <row r="81" spans="4:6" ht="12.75">
      <c r="D81"/>
      <c r="E81"/>
      <c r="F81" s="607"/>
    </row>
    <row r="86" ht="12.75">
      <c r="A86"/>
    </row>
  </sheetData>
  <sheetProtection/>
  <mergeCells count="105">
    <mergeCell ref="D68:E68"/>
    <mergeCell ref="D57:E57"/>
    <mergeCell ref="D61:E61"/>
    <mergeCell ref="D63:E63"/>
    <mergeCell ref="D64:E64"/>
    <mergeCell ref="D65:E65"/>
    <mergeCell ref="D60:E60"/>
    <mergeCell ref="D62:E62"/>
    <mergeCell ref="D67:E67"/>
    <mergeCell ref="D66:E66"/>
    <mergeCell ref="D49:E49"/>
    <mergeCell ref="D73:E73"/>
    <mergeCell ref="D69:E69"/>
    <mergeCell ref="D70:E70"/>
    <mergeCell ref="D59:E59"/>
    <mergeCell ref="D71:E71"/>
    <mergeCell ref="D56:E56"/>
    <mergeCell ref="D55:E55"/>
    <mergeCell ref="D72:E72"/>
    <mergeCell ref="D58:E58"/>
    <mergeCell ref="H58:I58"/>
    <mergeCell ref="H53:I53"/>
    <mergeCell ref="H54:I54"/>
    <mergeCell ref="H48:I48"/>
    <mergeCell ref="H52:I52"/>
    <mergeCell ref="H56:I56"/>
    <mergeCell ref="H51:I51"/>
    <mergeCell ref="H50:I50"/>
    <mergeCell ref="H46:I46"/>
    <mergeCell ref="H47:I47"/>
    <mergeCell ref="D47:E47"/>
    <mergeCell ref="D48:E48"/>
    <mergeCell ref="D24:E24"/>
    <mergeCell ref="D46:E46"/>
    <mergeCell ref="D43:E43"/>
    <mergeCell ref="D28:E28"/>
    <mergeCell ref="D44:E44"/>
    <mergeCell ref="H30:I30"/>
    <mergeCell ref="D52:E52"/>
    <mergeCell ref="D53:E53"/>
    <mergeCell ref="D54:E54"/>
    <mergeCell ref="H38:I38"/>
    <mergeCell ref="D36:E36"/>
    <mergeCell ref="D29:E29"/>
    <mergeCell ref="H40:I40"/>
    <mergeCell ref="D39:E39"/>
    <mergeCell ref="D40:E40"/>
    <mergeCell ref="D31:E31"/>
    <mergeCell ref="D35:E35"/>
    <mergeCell ref="D23:E23"/>
    <mergeCell ref="H44:I44"/>
    <mergeCell ref="H42:I42"/>
    <mergeCell ref="D41:E41"/>
    <mergeCell ref="D38:E38"/>
    <mergeCell ref="D30:E30"/>
    <mergeCell ref="H37:I37"/>
    <mergeCell ref="D42:E42"/>
    <mergeCell ref="D37:E37"/>
    <mergeCell ref="H70:I70"/>
    <mergeCell ref="H75:I75"/>
    <mergeCell ref="H68:I68"/>
    <mergeCell ref="H74:I74"/>
    <mergeCell ref="H62:I62"/>
    <mergeCell ref="H63:I63"/>
    <mergeCell ref="H67:I67"/>
    <mergeCell ref="D9:E9"/>
    <mergeCell ref="D20:E20"/>
    <mergeCell ref="H49:I49"/>
    <mergeCell ref="H64:I64"/>
    <mergeCell ref="H65:I65"/>
    <mergeCell ref="H66:I66"/>
    <mergeCell ref="H55:I55"/>
    <mergeCell ref="H57:I57"/>
    <mergeCell ref="H59:I59"/>
    <mergeCell ref="H60:I60"/>
    <mergeCell ref="D19:E19"/>
    <mergeCell ref="B1:F1"/>
    <mergeCell ref="D2:E2"/>
    <mergeCell ref="D11:E11"/>
    <mergeCell ref="D12:E12"/>
    <mergeCell ref="D17:E17"/>
    <mergeCell ref="D18:E18"/>
    <mergeCell ref="D13:E13"/>
    <mergeCell ref="D7:E7"/>
    <mergeCell ref="D8:E8"/>
    <mergeCell ref="D22:E22"/>
    <mergeCell ref="D25:E25"/>
    <mergeCell ref="D45:E45"/>
    <mergeCell ref="D34:E34"/>
    <mergeCell ref="C3:C4"/>
    <mergeCell ref="D3:E3"/>
    <mergeCell ref="D4:E4"/>
    <mergeCell ref="D5:E5"/>
    <mergeCell ref="D6:E6"/>
    <mergeCell ref="D21:E21"/>
    <mergeCell ref="D33:E33"/>
    <mergeCell ref="D32:E32"/>
    <mergeCell ref="D50:E50"/>
    <mergeCell ref="D51:E51"/>
    <mergeCell ref="D10:E10"/>
    <mergeCell ref="D14:E14"/>
    <mergeCell ref="D15:E15"/>
    <mergeCell ref="D16:E16"/>
    <mergeCell ref="D26:E26"/>
    <mergeCell ref="D27:E27"/>
  </mergeCells>
  <printOptions/>
  <pageMargins left="0.7086614173228347" right="0.7086614173228347" top="0.7480314960629921" bottom="0.7480314960629921" header="0.31496062992125984" footer="0.31496062992125984"/>
  <pageSetup fitToHeight="7" fitToWidth="1" horizontalDpi="300" verticalDpi="300" orientation="landscape" paperSize="9" scale="84" r:id="rId1"/>
  <ignoredErrors>
    <ignoredError sqref="F8:F11 F36:F39 F30:F32 F42:F45 F13:F22 F2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87"/>
  <sheetViews>
    <sheetView showGridLines="0" zoomScalePageLayoutView="0" workbookViewId="0" topLeftCell="A11">
      <selection activeCell="A26" sqref="A26"/>
    </sheetView>
  </sheetViews>
  <sheetFormatPr defaultColWidth="9.00390625" defaultRowHeight="12.75"/>
  <cols>
    <col min="1" max="1" width="93.140625" style="412" customWidth="1"/>
    <col min="2" max="9" width="72.28125" style="412" customWidth="1"/>
    <col min="10" max="10" width="6.421875" style="412" customWidth="1"/>
    <col min="11" max="11" width="9.00390625" style="412" customWidth="1"/>
    <col min="12" max="12" width="4.8515625" style="412" customWidth="1"/>
    <col min="13" max="13" width="4.7109375" style="412" customWidth="1"/>
    <col min="14" max="14" width="5.8515625" style="412" customWidth="1"/>
    <col min="15" max="15" width="3.00390625" style="412" customWidth="1"/>
    <col min="16" max="16" width="3.28125" style="412" customWidth="1"/>
    <col min="17" max="17" width="1.7109375" style="412" customWidth="1"/>
    <col min="18" max="18" width="4.8515625" style="412" customWidth="1"/>
    <col min="19" max="19" width="4.7109375" style="412" customWidth="1"/>
    <col min="20" max="16384" width="9.00390625" style="412" customWidth="1"/>
  </cols>
  <sheetData>
    <row r="1" ht="13.5">
      <c r="A1" s="409" t="s">
        <v>669</v>
      </c>
    </row>
    <row r="2" spans="1:14" ht="15.75">
      <c r="A2" s="410" t="s">
        <v>516</v>
      </c>
      <c r="B2" s="409"/>
      <c r="C2" s="409"/>
      <c r="D2" s="409"/>
      <c r="E2" s="409"/>
      <c r="F2" s="409"/>
      <c r="G2" s="409"/>
      <c r="H2" s="409"/>
      <c r="I2" s="411"/>
      <c r="J2" s="411"/>
      <c r="K2" s="411"/>
      <c r="L2" s="411"/>
      <c r="M2" s="411"/>
      <c r="N2" s="411"/>
    </row>
    <row r="3" spans="1:14" ht="15.75">
      <c r="A3" s="409" t="s">
        <v>578</v>
      </c>
      <c r="B3" s="409"/>
      <c r="C3" s="409"/>
      <c r="D3" s="409"/>
      <c r="E3" s="409"/>
      <c r="F3" s="409"/>
      <c r="G3" s="409"/>
      <c r="H3" s="409"/>
      <c r="I3" s="411"/>
      <c r="J3" s="411"/>
      <c r="K3" s="411"/>
      <c r="L3" s="411"/>
      <c r="M3" s="411"/>
      <c r="N3" s="411"/>
    </row>
    <row r="4" spans="1:14" ht="15.75">
      <c r="A4" s="409" t="s">
        <v>584</v>
      </c>
      <c r="B4" s="409"/>
      <c r="C4" s="409"/>
      <c r="D4" s="409"/>
      <c r="E4" s="409"/>
      <c r="F4" s="409"/>
      <c r="G4" s="409"/>
      <c r="H4" s="409"/>
      <c r="I4" s="411"/>
      <c r="J4" s="411"/>
      <c r="K4" s="411"/>
      <c r="L4" s="411"/>
      <c r="M4" s="411"/>
      <c r="N4" s="411"/>
    </row>
    <row r="5" spans="1:14" ht="15" customHeight="1">
      <c r="A5" s="409" t="s">
        <v>614</v>
      </c>
      <c r="C5" s="409"/>
      <c r="D5" s="409"/>
      <c r="F5" s="409"/>
      <c r="G5" s="409"/>
      <c r="H5" s="409"/>
      <c r="I5" s="409"/>
      <c r="J5" s="411"/>
      <c r="K5" s="411"/>
      <c r="M5" s="409"/>
      <c r="N5" s="411"/>
    </row>
    <row r="6" spans="1:14" ht="15" customHeight="1">
      <c r="A6" s="409" t="s">
        <v>615</v>
      </c>
      <c r="C6" s="409"/>
      <c r="D6" s="409"/>
      <c r="F6" s="409"/>
      <c r="G6" s="409"/>
      <c r="H6" s="409"/>
      <c r="I6" s="409"/>
      <c r="J6" s="411"/>
      <c r="K6" s="411"/>
      <c r="M6" s="409"/>
      <c r="N6" s="411"/>
    </row>
    <row r="7" spans="1:14" ht="15.75">
      <c r="A7" s="409" t="s">
        <v>585</v>
      </c>
      <c r="B7" s="409"/>
      <c r="C7" s="409"/>
      <c r="D7" s="409"/>
      <c r="E7" s="409"/>
      <c r="F7" s="409"/>
      <c r="G7" s="409"/>
      <c r="H7" s="409"/>
      <c r="I7" s="411"/>
      <c r="J7" s="411"/>
      <c r="K7" s="411"/>
      <c r="L7" s="411"/>
      <c r="M7" s="411"/>
      <c r="N7" s="411"/>
    </row>
    <row r="8" spans="1:14" ht="13.5">
      <c r="A8" s="409" t="s">
        <v>517</v>
      </c>
      <c r="B8" s="409"/>
      <c r="C8" s="409"/>
      <c r="D8" s="409"/>
      <c r="E8" s="409"/>
      <c r="F8" s="409"/>
      <c r="G8" s="409"/>
      <c r="H8" s="409"/>
      <c r="I8" s="411"/>
      <c r="J8" s="411"/>
      <c r="K8" s="411"/>
      <c r="L8" s="411"/>
      <c r="M8" s="411"/>
      <c r="N8" s="411"/>
    </row>
    <row r="9" spans="1:14" ht="15.75">
      <c r="A9" s="409" t="s">
        <v>611</v>
      </c>
      <c r="B9" s="409"/>
      <c r="C9" s="409"/>
      <c r="D9" s="409"/>
      <c r="E9" s="409"/>
      <c r="F9" s="409"/>
      <c r="G9" s="409"/>
      <c r="H9" s="409"/>
      <c r="I9" s="411"/>
      <c r="J9" s="411"/>
      <c r="K9" s="411"/>
      <c r="L9" s="411"/>
      <c r="M9" s="411"/>
      <c r="N9" s="411"/>
    </row>
    <row r="10" spans="1:14" ht="15.75">
      <c r="A10" s="409" t="s">
        <v>608</v>
      </c>
      <c r="B10" s="409"/>
      <c r="C10" s="409"/>
      <c r="D10" s="409"/>
      <c r="E10" s="409"/>
      <c r="F10" s="409"/>
      <c r="G10" s="409"/>
      <c r="H10" s="409"/>
      <c r="I10" s="411"/>
      <c r="J10" s="411"/>
      <c r="K10" s="411"/>
      <c r="L10" s="411"/>
      <c r="M10" s="411"/>
      <c r="N10" s="411"/>
    </row>
    <row r="11" spans="1:8" ht="15.75">
      <c r="A11" s="410" t="s">
        <v>609</v>
      </c>
      <c r="B11" s="9"/>
      <c r="C11" s="9"/>
      <c r="D11" s="9"/>
      <c r="E11" s="9"/>
      <c r="F11" s="9"/>
      <c r="G11" s="9"/>
      <c r="H11" s="9"/>
    </row>
    <row r="12" spans="1:14" ht="15" customHeight="1">
      <c r="A12" s="409" t="s">
        <v>610</v>
      </c>
      <c r="B12" s="409"/>
      <c r="C12" s="409"/>
      <c r="D12" s="409"/>
      <c r="E12" s="409"/>
      <c r="F12" s="409"/>
      <c r="G12" s="409"/>
      <c r="H12" s="409"/>
      <c r="I12" s="411"/>
      <c r="J12" s="411"/>
      <c r="K12" s="411"/>
      <c r="L12" s="411"/>
      <c r="M12" s="411"/>
      <c r="N12" s="411"/>
    </row>
    <row r="13" ht="12.75">
      <c r="A13" s="505"/>
    </row>
    <row r="14" spans="1:14" ht="13.5">
      <c r="A14" s="546" t="s">
        <v>401</v>
      </c>
      <c r="B14" s="546" t="s">
        <v>401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s="505" customFormat="1" ht="13.5">
      <c r="A15" s="9" t="s">
        <v>716</v>
      </c>
      <c r="B15" s="9" t="s">
        <v>402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s="505" customFormat="1" ht="13.5">
      <c r="A16" s="9" t="s">
        <v>717</v>
      </c>
      <c r="B16" s="9" t="s">
        <v>403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s="505" customFormat="1" ht="13.5">
      <c r="A17" s="9" t="s">
        <v>519</v>
      </c>
      <c r="B17" s="660" t="s">
        <v>723</v>
      </c>
      <c r="F17" s="660" t="s">
        <v>518</v>
      </c>
      <c r="G17" s="9"/>
      <c r="H17" s="9"/>
      <c r="I17" s="9"/>
      <c r="K17" s="9"/>
      <c r="L17" s="9"/>
      <c r="M17" s="9"/>
      <c r="N17" s="9"/>
    </row>
    <row r="18" spans="2:14" s="505" customFormat="1" ht="13.5">
      <c r="B18" s="9" t="s">
        <v>519</v>
      </c>
      <c r="F18" s="9"/>
      <c r="G18" s="9"/>
      <c r="H18" s="9"/>
      <c r="I18" s="9"/>
      <c r="J18" s="9"/>
      <c r="K18" s="9"/>
      <c r="L18" s="9"/>
      <c r="M18" s="9"/>
      <c r="N18" s="9"/>
    </row>
    <row r="19" spans="1:14" s="505" customFormat="1" ht="13.5">
      <c r="A19" s="9" t="s">
        <v>718</v>
      </c>
      <c r="B19" s="9"/>
      <c r="F19" s="9"/>
      <c r="G19" s="9"/>
      <c r="H19" s="9"/>
      <c r="I19" s="9"/>
      <c r="J19" s="9"/>
      <c r="K19" s="9"/>
      <c r="L19" s="9"/>
      <c r="M19" s="9"/>
      <c r="N19" s="9"/>
    </row>
    <row r="20" spans="1:14" s="505" customFormat="1" ht="13.5">
      <c r="A20" s="9" t="s">
        <v>719</v>
      </c>
      <c r="B20" s="9" t="s">
        <v>404</v>
      </c>
      <c r="F20" s="9"/>
      <c r="G20" s="9"/>
      <c r="H20" s="9"/>
      <c r="I20" s="9"/>
      <c r="J20" s="9"/>
      <c r="K20" s="9"/>
      <c r="L20" s="9"/>
      <c r="M20" s="9"/>
      <c r="N20" s="9"/>
    </row>
    <row r="21" spans="1:14" s="505" customFormat="1" ht="13.5">
      <c r="A21" s="9" t="s">
        <v>519</v>
      </c>
      <c r="B21" s="9" t="s">
        <v>406</v>
      </c>
      <c r="F21" s="9"/>
      <c r="G21" s="9"/>
      <c r="H21" s="9"/>
      <c r="I21" s="9"/>
      <c r="J21" s="9"/>
      <c r="K21" s="9"/>
      <c r="L21" s="9"/>
      <c r="M21" s="9"/>
      <c r="N21" s="9"/>
    </row>
    <row r="22" spans="1:14" s="505" customFormat="1" ht="13.5">
      <c r="A22" s="9"/>
      <c r="B22" s="660" t="s">
        <v>724</v>
      </c>
      <c r="F22" s="660" t="s">
        <v>521</v>
      </c>
      <c r="G22" s="9"/>
      <c r="H22" s="9"/>
      <c r="I22" s="9"/>
      <c r="K22" s="9"/>
      <c r="L22" s="9"/>
      <c r="M22" s="9"/>
      <c r="N22" s="9"/>
    </row>
    <row r="23" spans="1:14" ht="13.5">
      <c r="A23" s="9" t="s">
        <v>520</v>
      </c>
      <c r="B23" s="9" t="s">
        <v>519</v>
      </c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 t="s">
        <v>405</v>
      </c>
      <c r="B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 t="s">
        <v>720</v>
      </c>
      <c r="B25" s="9" t="s">
        <v>407</v>
      </c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 t="s">
        <v>519</v>
      </c>
      <c r="B26" s="660" t="s">
        <v>725</v>
      </c>
      <c r="F26" s="818" t="s">
        <v>671</v>
      </c>
      <c r="G26" s="547"/>
      <c r="H26" s="9"/>
      <c r="I26" s="9"/>
      <c r="J26" s="660"/>
      <c r="K26" s="9"/>
      <c r="L26" s="9"/>
      <c r="M26" s="9"/>
      <c r="N26" s="9"/>
    </row>
    <row r="27" spans="1:14" ht="13.5">
      <c r="A27" s="9"/>
      <c r="B27" s="9" t="s">
        <v>519</v>
      </c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 t="s">
        <v>532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 t="s">
        <v>721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 t="s">
        <v>519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" customHeight="1">
      <c r="A32" s="9" t="s">
        <v>588</v>
      </c>
      <c r="B32" s="411"/>
      <c r="C32" s="409"/>
      <c r="D32" s="409"/>
      <c r="F32" s="415"/>
      <c r="G32" s="415"/>
      <c r="H32" s="415"/>
      <c r="I32" s="415"/>
      <c r="J32" s="416"/>
      <c r="K32" s="416"/>
      <c r="L32" s="416"/>
      <c r="M32" s="416"/>
      <c r="N32" s="411"/>
    </row>
    <row r="33" spans="1:14" ht="14.25" customHeight="1">
      <c r="A33" s="9" t="s">
        <v>589</v>
      </c>
      <c r="B33" s="411"/>
      <c r="C33" s="409"/>
      <c r="D33" s="409"/>
      <c r="E33" s="409"/>
      <c r="F33" s="409"/>
      <c r="G33" s="409"/>
      <c r="H33" s="409"/>
      <c r="I33" s="411"/>
      <c r="J33" s="411"/>
      <c r="K33" s="411"/>
      <c r="L33" s="411"/>
      <c r="M33" s="411"/>
      <c r="N33" s="411"/>
    </row>
    <row r="34" spans="1:14" ht="13.5">
      <c r="A34" s="9" t="s">
        <v>722</v>
      </c>
      <c r="B34" s="409"/>
      <c r="C34" s="409"/>
      <c r="D34" s="409"/>
      <c r="G34" s="410"/>
      <c r="J34" s="411"/>
      <c r="K34" s="411"/>
      <c r="L34" s="411"/>
      <c r="M34" s="411"/>
      <c r="N34" s="411"/>
    </row>
    <row r="35" spans="6:10" ht="13.5">
      <c r="F35" s="413"/>
      <c r="G35" s="413"/>
      <c r="H35" s="413"/>
      <c r="I35" s="414"/>
      <c r="J35" s="414"/>
    </row>
    <row r="36" spans="6:10" ht="13.5">
      <c r="F36" s="413"/>
      <c r="G36" s="413"/>
      <c r="H36" s="413"/>
      <c r="I36" s="414"/>
      <c r="J36" s="414"/>
    </row>
    <row r="37" spans="6:10" ht="13.5">
      <c r="F37" s="413"/>
      <c r="G37" s="413"/>
      <c r="H37" s="413"/>
      <c r="I37" s="414"/>
      <c r="J37" s="414"/>
    </row>
    <row r="38" spans="6:10" ht="13.5">
      <c r="F38" s="413"/>
      <c r="G38" s="413"/>
      <c r="H38" s="413"/>
      <c r="I38" s="414"/>
      <c r="J38" s="414"/>
    </row>
    <row r="39" spans="6:10" ht="13.5">
      <c r="F39" s="413"/>
      <c r="G39" s="413"/>
      <c r="H39" s="413"/>
      <c r="I39" s="414"/>
      <c r="J39" s="414"/>
    </row>
    <row r="40" spans="6:10" ht="13.5">
      <c r="F40" s="413"/>
      <c r="G40" s="413"/>
      <c r="H40" s="413"/>
      <c r="I40" s="414"/>
      <c r="J40" s="414"/>
    </row>
    <row r="41" spans="6:10" ht="13.5">
      <c r="F41" s="413"/>
      <c r="G41" s="413"/>
      <c r="H41" s="413"/>
      <c r="I41" s="414"/>
      <c r="J41" s="414"/>
    </row>
    <row r="42" spans="6:10" ht="13.5">
      <c r="F42" s="413"/>
      <c r="G42" s="413"/>
      <c r="H42" s="413"/>
      <c r="I42" s="414"/>
      <c r="J42" s="414"/>
    </row>
    <row r="43" spans="6:10" ht="13.5">
      <c r="F43" s="413"/>
      <c r="G43" s="413"/>
      <c r="H43" s="413"/>
      <c r="I43" s="414"/>
      <c r="J43" s="414"/>
    </row>
    <row r="44" spans="6:10" ht="13.5">
      <c r="F44" s="413"/>
      <c r="G44" s="413"/>
      <c r="H44" s="413"/>
      <c r="I44" s="414"/>
      <c r="J44" s="414"/>
    </row>
    <row r="45" spans="6:10" ht="13.5">
      <c r="F45" s="413"/>
      <c r="G45" s="413"/>
      <c r="H45" s="413"/>
      <c r="I45" s="414"/>
      <c r="J45" s="414"/>
    </row>
    <row r="46" spans="6:10" ht="13.5">
      <c r="F46" s="413"/>
      <c r="G46" s="413"/>
      <c r="H46" s="413"/>
      <c r="I46" s="414"/>
      <c r="J46" s="414"/>
    </row>
    <row r="47" spans="6:10" ht="13.5">
      <c r="F47" s="413"/>
      <c r="G47" s="413"/>
      <c r="H47" s="413"/>
      <c r="I47" s="414"/>
      <c r="J47" s="414"/>
    </row>
    <row r="48" spans="6:10" ht="13.5">
      <c r="F48" s="413"/>
      <c r="G48" s="413"/>
      <c r="H48" s="413"/>
      <c r="I48" s="414"/>
      <c r="J48" s="414"/>
    </row>
    <row r="49" spans="6:10" ht="13.5">
      <c r="F49" s="413"/>
      <c r="G49" s="413"/>
      <c r="H49" s="413"/>
      <c r="I49" s="414"/>
      <c r="J49" s="414"/>
    </row>
    <row r="50" spans="6:10" ht="13.5">
      <c r="F50" s="413"/>
      <c r="G50" s="413"/>
      <c r="H50" s="413"/>
      <c r="I50" s="414"/>
      <c r="J50" s="414"/>
    </row>
    <row r="51" spans="6:10" ht="13.5">
      <c r="F51" s="413"/>
      <c r="G51" s="413"/>
      <c r="H51" s="413"/>
      <c r="I51" s="414"/>
      <c r="J51" s="414"/>
    </row>
    <row r="52" spans="6:10" ht="13.5">
      <c r="F52" s="413"/>
      <c r="G52" s="413"/>
      <c r="H52" s="413"/>
      <c r="I52" s="414"/>
      <c r="J52" s="414"/>
    </row>
    <row r="53" spans="6:10" ht="13.5">
      <c r="F53" s="413"/>
      <c r="G53" s="413"/>
      <c r="H53" s="413"/>
      <c r="I53" s="414"/>
      <c r="J53" s="414"/>
    </row>
    <row r="54" spans="6:10" ht="13.5">
      <c r="F54" s="413"/>
      <c r="G54" s="413"/>
      <c r="H54" s="413"/>
      <c r="I54" s="414"/>
      <c r="J54" s="414"/>
    </row>
    <row r="55" spans="6:10" ht="13.5">
      <c r="F55" s="413"/>
      <c r="G55" s="413"/>
      <c r="H55" s="413"/>
      <c r="I55" s="414"/>
      <c r="J55" s="414"/>
    </row>
    <row r="56" spans="6:10" ht="13.5">
      <c r="F56" s="413"/>
      <c r="G56" s="413"/>
      <c r="H56" s="413"/>
      <c r="I56" s="414"/>
      <c r="J56" s="414"/>
    </row>
    <row r="57" spans="6:10" ht="13.5">
      <c r="F57" s="413"/>
      <c r="G57" s="413"/>
      <c r="H57" s="413"/>
      <c r="I57" s="414"/>
      <c r="J57" s="414"/>
    </row>
    <row r="58" spans="6:10" ht="13.5">
      <c r="F58" s="413"/>
      <c r="G58" s="413"/>
      <c r="H58" s="413"/>
      <c r="I58" s="414"/>
      <c r="J58" s="414"/>
    </row>
    <row r="59" spans="6:10" ht="13.5">
      <c r="F59" s="413"/>
      <c r="G59" s="413"/>
      <c r="H59" s="413"/>
      <c r="I59" s="414"/>
      <c r="J59" s="414"/>
    </row>
    <row r="60" spans="6:10" ht="13.5">
      <c r="F60" s="413"/>
      <c r="G60" s="413"/>
      <c r="H60" s="413"/>
      <c r="I60" s="414"/>
      <c r="J60" s="414"/>
    </row>
    <row r="61" spans="6:10" ht="13.5">
      <c r="F61" s="413"/>
      <c r="G61" s="413"/>
      <c r="H61" s="413"/>
      <c r="I61" s="414"/>
      <c r="J61" s="414"/>
    </row>
    <row r="62" spans="6:10" ht="13.5">
      <c r="F62" s="413"/>
      <c r="G62" s="413"/>
      <c r="H62" s="413"/>
      <c r="I62" s="414"/>
      <c r="J62" s="414"/>
    </row>
    <row r="63" spans="6:10" ht="13.5">
      <c r="F63" s="413"/>
      <c r="G63" s="413"/>
      <c r="H63" s="413"/>
      <c r="I63" s="414"/>
      <c r="J63" s="414"/>
    </row>
    <row r="64" spans="6:10" ht="13.5">
      <c r="F64" s="413"/>
      <c r="G64" s="413"/>
      <c r="H64" s="413"/>
      <c r="I64" s="414"/>
      <c r="J64" s="414"/>
    </row>
    <row r="65" spans="6:10" ht="13.5">
      <c r="F65" s="413"/>
      <c r="G65" s="413"/>
      <c r="H65" s="413"/>
      <c r="I65" s="414"/>
      <c r="J65" s="414"/>
    </row>
    <row r="66" spans="6:10" ht="13.5">
      <c r="F66" s="413"/>
      <c r="G66" s="413"/>
      <c r="H66" s="413"/>
      <c r="I66" s="414"/>
      <c r="J66" s="414"/>
    </row>
    <row r="67" spans="6:10" ht="13.5">
      <c r="F67" s="413"/>
      <c r="G67" s="413"/>
      <c r="H67" s="413"/>
      <c r="I67" s="414"/>
      <c r="J67" s="414"/>
    </row>
    <row r="68" spans="6:10" ht="13.5">
      <c r="F68" s="413"/>
      <c r="G68" s="413"/>
      <c r="H68" s="413"/>
      <c r="I68" s="414"/>
      <c r="J68" s="414"/>
    </row>
    <row r="69" spans="6:10" ht="13.5">
      <c r="F69" s="413"/>
      <c r="G69" s="413"/>
      <c r="H69" s="413"/>
      <c r="I69" s="414"/>
      <c r="J69" s="414"/>
    </row>
    <row r="70" spans="6:10" ht="13.5">
      <c r="F70" s="413"/>
      <c r="G70" s="413"/>
      <c r="H70" s="413"/>
      <c r="I70" s="414"/>
      <c r="J70" s="414"/>
    </row>
    <row r="71" spans="6:10" ht="13.5">
      <c r="F71" s="413"/>
      <c r="G71" s="413"/>
      <c r="H71" s="413"/>
      <c r="I71" s="414"/>
      <c r="J71" s="414"/>
    </row>
    <row r="72" spans="6:10" ht="13.5">
      <c r="F72" s="413"/>
      <c r="G72" s="413"/>
      <c r="H72" s="413"/>
      <c r="I72" s="414"/>
      <c r="J72" s="414"/>
    </row>
    <row r="73" spans="6:10" ht="13.5">
      <c r="F73" s="413"/>
      <c r="G73" s="413"/>
      <c r="H73" s="413"/>
      <c r="I73" s="414"/>
      <c r="J73" s="414"/>
    </row>
    <row r="74" spans="6:10" ht="13.5">
      <c r="F74" s="413"/>
      <c r="G74" s="413"/>
      <c r="H74" s="413"/>
      <c r="I74" s="414"/>
      <c r="J74" s="414"/>
    </row>
    <row r="75" spans="6:10" ht="13.5">
      <c r="F75" s="413"/>
      <c r="G75" s="413"/>
      <c r="H75" s="413"/>
      <c r="I75" s="414"/>
      <c r="J75" s="414"/>
    </row>
    <row r="76" spans="6:10" ht="13.5">
      <c r="F76" s="413"/>
      <c r="G76" s="413"/>
      <c r="H76" s="413"/>
      <c r="I76" s="414"/>
      <c r="J76" s="414"/>
    </row>
    <row r="77" spans="6:10" ht="13.5">
      <c r="F77" s="413"/>
      <c r="G77" s="413"/>
      <c r="H77" s="413"/>
      <c r="I77" s="414"/>
      <c r="J77" s="414"/>
    </row>
    <row r="78" spans="6:10" ht="13.5">
      <c r="F78" s="413"/>
      <c r="G78" s="413"/>
      <c r="H78" s="413"/>
      <c r="I78" s="414"/>
      <c r="J78" s="414"/>
    </row>
    <row r="79" spans="6:10" ht="13.5">
      <c r="F79" s="413"/>
      <c r="G79" s="413"/>
      <c r="H79" s="413"/>
      <c r="I79" s="414"/>
      <c r="J79" s="414"/>
    </row>
    <row r="80" spans="6:10" ht="13.5">
      <c r="F80" s="413"/>
      <c r="G80" s="413"/>
      <c r="H80" s="413"/>
      <c r="I80" s="414"/>
      <c r="J80" s="414"/>
    </row>
    <row r="81" spans="6:10" ht="13.5">
      <c r="F81" s="413"/>
      <c r="G81" s="413"/>
      <c r="H81" s="413"/>
      <c r="I81" s="414"/>
      <c r="J81" s="414"/>
    </row>
    <row r="82" spans="6:10" ht="13.5">
      <c r="F82" s="413"/>
      <c r="G82" s="413"/>
      <c r="H82" s="413"/>
      <c r="I82" s="414"/>
      <c r="J82" s="414"/>
    </row>
    <row r="83" spans="6:10" ht="13.5">
      <c r="F83" s="413"/>
      <c r="G83" s="413"/>
      <c r="H83" s="413"/>
      <c r="I83" s="414"/>
      <c r="J83" s="414"/>
    </row>
    <row r="84" spans="6:10" ht="13.5">
      <c r="F84" s="413"/>
      <c r="G84" s="413"/>
      <c r="H84" s="413"/>
      <c r="I84" s="414"/>
      <c r="J84" s="414"/>
    </row>
    <row r="85" spans="6:10" ht="13.5">
      <c r="F85" s="413"/>
      <c r="G85" s="413"/>
      <c r="H85" s="413"/>
      <c r="I85" s="414"/>
      <c r="J85" s="414"/>
    </row>
    <row r="86" spans="6:10" ht="13.5">
      <c r="F86" s="413"/>
      <c r="G86" s="413"/>
      <c r="H86" s="413"/>
      <c r="I86" s="414"/>
      <c r="J86" s="414"/>
    </row>
    <row r="87" spans="6:10" ht="13.5">
      <c r="F87" s="413"/>
      <c r="G87" s="413"/>
      <c r="H87" s="413"/>
      <c r="I87" s="414"/>
      <c r="J87" s="414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T8"/>
  <sheetViews>
    <sheetView showGridLines="0" zoomScalePageLayoutView="0" workbookViewId="0" topLeftCell="A1">
      <selection activeCell="B1" sqref="B1:T7"/>
    </sheetView>
  </sheetViews>
  <sheetFormatPr defaultColWidth="9.140625" defaultRowHeight="12.75"/>
  <cols>
    <col min="1" max="1" width="0.9921875" style="0" customWidth="1"/>
    <col min="2" max="2" width="19.7109375" style="0" customWidth="1"/>
    <col min="3" max="3" width="9.00390625" style="0" customWidth="1"/>
    <col min="4" max="4" width="7.28125" style="0" customWidth="1"/>
    <col min="5" max="5" width="10.140625" style="0" customWidth="1"/>
    <col min="6" max="6" width="1.1484375" style="0" customWidth="1"/>
    <col min="7" max="7" width="7.28125" style="0" customWidth="1"/>
    <col min="8" max="8" width="17.28125" style="0" customWidth="1"/>
    <col min="9" max="9" width="20.28125" style="0" customWidth="1"/>
    <col min="10" max="10" width="9.28125" style="0" customWidth="1"/>
    <col min="11" max="11" width="7.8515625" style="0" customWidth="1"/>
    <col min="12" max="12" width="17.140625" style="0" customWidth="1"/>
    <col min="13" max="13" width="0.85546875" style="0" customWidth="1"/>
    <col min="14" max="14" width="8.8515625" style="0" hidden="1" customWidth="1"/>
    <col min="15" max="15" width="8.140625" style="0" hidden="1" customWidth="1"/>
    <col min="16" max="16" width="9.7109375" style="0" hidden="1" customWidth="1"/>
    <col min="17" max="17" width="1.28515625" style="0" hidden="1" customWidth="1"/>
    <col min="18" max="18" width="9.28125" style="0" customWidth="1"/>
    <col min="19" max="19" width="10.28125" style="0" customWidth="1"/>
    <col min="20" max="20" width="24.28125" style="0" customWidth="1"/>
    <col min="21" max="21" width="9.28125" style="0" customWidth="1"/>
    <col min="22" max="22" width="8.8515625" style="0" customWidth="1"/>
    <col min="23" max="23" width="5.8515625" style="0" customWidth="1"/>
  </cols>
  <sheetData>
    <row r="1" spans="1:20" ht="21.75" customHeight="1">
      <c r="A1" s="14"/>
      <c r="B1" s="987" t="s">
        <v>110</v>
      </c>
      <c r="C1" s="988"/>
      <c r="D1" s="988"/>
      <c r="E1" s="989"/>
      <c r="F1" s="9"/>
      <c r="G1" s="987" t="s">
        <v>111</v>
      </c>
      <c r="H1" s="988"/>
      <c r="I1" s="988"/>
      <c r="J1" s="988"/>
      <c r="K1" s="988"/>
      <c r="L1" s="989"/>
      <c r="M1" s="9"/>
      <c r="N1" s="996" t="s">
        <v>91</v>
      </c>
      <c r="O1" s="996"/>
      <c r="P1" s="996"/>
      <c r="Q1" s="9"/>
      <c r="R1" s="179" t="s">
        <v>112</v>
      </c>
      <c r="S1" s="179"/>
      <c r="T1" s="179"/>
    </row>
    <row r="2" spans="1:20" ht="15.75" customHeight="1">
      <c r="A2" s="13"/>
      <c r="B2" s="990" t="s">
        <v>87</v>
      </c>
      <c r="C2" s="990" t="s">
        <v>86</v>
      </c>
      <c r="D2" s="990" t="s">
        <v>88</v>
      </c>
      <c r="E2" s="992" t="s">
        <v>89</v>
      </c>
      <c r="F2" s="9"/>
      <c r="G2" s="994" t="s">
        <v>87</v>
      </c>
      <c r="H2" s="994"/>
      <c r="I2" s="994"/>
      <c r="J2" s="220" t="s">
        <v>86</v>
      </c>
      <c r="K2" s="220" t="s">
        <v>88</v>
      </c>
      <c r="L2" s="24" t="s">
        <v>89</v>
      </c>
      <c r="M2" s="15"/>
      <c r="N2" s="24" t="s">
        <v>86</v>
      </c>
      <c r="O2" s="24" t="s">
        <v>88</v>
      </c>
      <c r="P2" s="24" t="s">
        <v>89</v>
      </c>
      <c r="Q2" s="9"/>
      <c r="R2" s="1000" t="s">
        <v>563</v>
      </c>
      <c r="S2" s="1000"/>
      <c r="T2" s="1000"/>
    </row>
    <row r="3" spans="1:20" ht="16.5" customHeight="1">
      <c r="A3" s="9"/>
      <c r="B3" s="991"/>
      <c r="C3" s="991"/>
      <c r="D3" s="991"/>
      <c r="E3" s="993"/>
      <c r="F3" s="9"/>
      <c r="G3" s="997" t="s">
        <v>119</v>
      </c>
      <c r="H3" s="998"/>
      <c r="I3" s="999"/>
      <c r="J3" s="18">
        <v>4</v>
      </c>
      <c r="K3" s="18">
        <v>1</v>
      </c>
      <c r="L3" s="18">
        <v>1</v>
      </c>
      <c r="M3" s="19"/>
      <c r="N3" s="17"/>
      <c r="O3" s="17"/>
      <c r="P3" s="17"/>
      <c r="Q3" s="9"/>
      <c r="R3" s="995" t="s">
        <v>304</v>
      </c>
      <c r="S3" s="995"/>
      <c r="T3" s="995"/>
    </row>
    <row r="4" spans="1:20" ht="15" customHeight="1">
      <c r="A4" s="20"/>
      <c r="B4" s="420" t="s">
        <v>427</v>
      </c>
      <c r="C4" s="16" t="s">
        <v>530</v>
      </c>
      <c r="D4" s="17">
        <v>1</v>
      </c>
      <c r="E4" s="17">
        <v>1</v>
      </c>
      <c r="F4" s="9"/>
      <c r="G4" s="420" t="s">
        <v>256</v>
      </c>
      <c r="H4" s="102"/>
      <c r="I4" s="103"/>
      <c r="J4" s="18">
        <v>6</v>
      </c>
      <c r="K4" s="18">
        <v>4</v>
      </c>
      <c r="L4" s="175">
        <v>6</v>
      </c>
      <c r="M4" s="19"/>
      <c r="N4" s="21"/>
      <c r="O4" s="21"/>
      <c r="P4" s="21"/>
      <c r="Q4" s="9"/>
      <c r="R4" s="995" t="s">
        <v>303</v>
      </c>
      <c r="S4" s="995"/>
      <c r="T4" s="995"/>
    </row>
    <row r="5" spans="1:20" ht="17.25" customHeight="1">
      <c r="A5" s="22"/>
      <c r="B5" s="420" t="s">
        <v>435</v>
      </c>
      <c r="C5" s="569" t="s">
        <v>409</v>
      </c>
      <c r="D5" s="18">
        <v>1</v>
      </c>
      <c r="E5" s="18">
        <v>1</v>
      </c>
      <c r="F5" s="9"/>
      <c r="G5" s="420" t="s">
        <v>599</v>
      </c>
      <c r="H5" s="102"/>
      <c r="I5" s="103"/>
      <c r="J5" s="18">
        <v>8</v>
      </c>
      <c r="K5" s="18">
        <v>4</v>
      </c>
      <c r="L5" s="175">
        <v>6</v>
      </c>
      <c r="M5" s="19"/>
      <c r="N5" s="23"/>
      <c r="O5" s="23"/>
      <c r="P5" s="23"/>
      <c r="Q5" s="9"/>
      <c r="R5" s="995" t="s">
        <v>267</v>
      </c>
      <c r="S5" s="995"/>
      <c r="T5" s="995"/>
    </row>
    <row r="6" spans="1:17" ht="15" customHeight="1">
      <c r="A6" s="10"/>
      <c r="G6" s="420" t="s">
        <v>410</v>
      </c>
      <c r="H6" s="102"/>
      <c r="I6" s="103"/>
      <c r="J6" s="18">
        <v>10</v>
      </c>
      <c r="K6" s="18">
        <v>4</v>
      </c>
      <c r="L6" s="175">
        <v>6</v>
      </c>
      <c r="M6" s="8"/>
      <c r="N6" s="8"/>
      <c r="O6" s="8"/>
      <c r="P6" s="8"/>
      <c r="Q6" s="9"/>
    </row>
    <row r="7" spans="7:12" ht="14.25" customHeight="1">
      <c r="G7" s="420" t="s">
        <v>257</v>
      </c>
      <c r="H7" s="102"/>
      <c r="I7" s="103"/>
      <c r="J7" s="18">
        <v>12</v>
      </c>
      <c r="K7" s="18">
        <v>8</v>
      </c>
      <c r="L7" s="18">
        <v>12</v>
      </c>
    </row>
    <row r="8" ht="14.25" customHeight="1">
      <c r="T8" s="218"/>
    </row>
  </sheetData>
  <sheetProtection/>
  <mergeCells count="13">
    <mergeCell ref="R3:T3"/>
    <mergeCell ref="N1:P1"/>
    <mergeCell ref="G3:I3"/>
    <mergeCell ref="R5:T5"/>
    <mergeCell ref="R4:T4"/>
    <mergeCell ref="R2:T2"/>
    <mergeCell ref="B1:E1"/>
    <mergeCell ref="G1:L1"/>
    <mergeCell ref="B2:B3"/>
    <mergeCell ref="C2:C3"/>
    <mergeCell ref="D2:D3"/>
    <mergeCell ref="E2:E3"/>
    <mergeCell ref="G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/>
  <ignoredErrors>
    <ignoredError sqref="C4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Гиндюк А.В.</dc:creator>
  <cp:keywords/>
  <dc:description/>
  <cp:lastModifiedBy>Михайлова Инна Николаевна</cp:lastModifiedBy>
  <cp:lastPrinted>2021-04-12T07:25:25Z</cp:lastPrinted>
  <dcterms:created xsi:type="dcterms:W3CDTF">1996-10-08T23:32:33Z</dcterms:created>
  <dcterms:modified xsi:type="dcterms:W3CDTF">2021-05-24T06:34:41Z</dcterms:modified>
  <cp:category/>
  <cp:version/>
  <cp:contentType/>
  <cp:contentStatus/>
</cp:coreProperties>
</file>