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G:\20.05.2024\"/>
    </mc:Choice>
  </mc:AlternateContent>
  <bookViews>
    <workbookView xWindow="0" yWindow="60" windowWidth="12075" windowHeight="8370" tabRatio="812" activeTab="1"/>
  </bookViews>
  <sheets>
    <sheet name="график_сводные" sheetId="4" r:id="rId1"/>
    <sheet name="ПРОЕКТ ПЛАНА ДЛЯ РАССМ" sheetId="8" r:id="rId2"/>
    <sheet name="практика" sheetId="6" r:id="rId3"/>
    <sheet name="матрица компетенций" sheetId="21" r:id="rId4"/>
    <sheet name="примечание" sheetId="16" r:id="rId5"/>
  </sheets>
  <definedNames>
    <definedName name="_xlnm._FilterDatabase" localSheetId="1" hidden="1">'ПРОЕКТ ПЛАНА ДЛЯ РАССМ'!$B$6:$CA$143</definedName>
    <definedName name="_xlnm.Print_Titles" localSheetId="1">'ПРОЕКТ ПЛАНА ДЛЯ РАССМ'!$6:$10</definedName>
    <definedName name="_xlnm.Print_Area" localSheetId="0">график_сводные!$A$1:$BH$24</definedName>
    <definedName name="_xlnm.Print_Area" localSheetId="3">'матрица компетенций'!$B$1:$E$74</definedName>
    <definedName name="_xlnm.Print_Area" localSheetId="2">практика!$A$1:$T$5</definedName>
    <definedName name="_xlnm.Print_Area" localSheetId="4">примечание!$A$1:$U$24</definedName>
    <definedName name="_xlnm.Print_Area" localSheetId="1">'ПРОЕКТ ПЛАНА ДЛЯ РАССМ'!$H$2:$CA$142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80" i="8" l="1"/>
  <c r="BB70" i="8"/>
  <c r="AM35" i="8"/>
  <c r="AM57" i="8"/>
  <c r="O31" i="8"/>
  <c r="BL111" i="8"/>
  <c r="BB19" i="4" l="1"/>
  <c r="BK9" i="8" l="1"/>
  <c r="K157" i="8"/>
  <c r="K156" i="8"/>
  <c r="K155" i="8"/>
  <c r="K154" i="8"/>
  <c r="K153" i="8"/>
  <c r="K152" i="8"/>
  <c r="K151" i="8"/>
  <c r="K150" i="8"/>
  <c r="K149" i="8"/>
  <c r="K148" i="8"/>
  <c r="J148" i="8"/>
  <c r="J157" i="8"/>
  <c r="J156" i="8"/>
  <c r="J155" i="8"/>
  <c r="J154" i="8"/>
  <c r="J153" i="8"/>
  <c r="J152" i="8"/>
  <c r="J151" i="8"/>
  <c r="J150" i="8"/>
  <c r="J149" i="8"/>
  <c r="AM59" i="8"/>
  <c r="AH40" i="8"/>
  <c r="AC39" i="8"/>
  <c r="P101" i="8"/>
  <c r="N101" i="8"/>
  <c r="P70" i="8"/>
  <c r="O70" i="8" s="1"/>
  <c r="N70" i="8"/>
  <c r="L70" i="8"/>
  <c r="AH33" i="8"/>
  <c r="R11" i="8"/>
  <c r="T11" i="8"/>
  <c r="U11" i="8"/>
  <c r="V11" i="8"/>
  <c r="W11" i="8"/>
  <c r="Y11" i="8"/>
  <c r="Z11" i="8"/>
  <c r="AA11" i="8"/>
  <c r="AB11" i="8"/>
  <c r="AD11" i="8"/>
  <c r="AE11" i="8"/>
  <c r="AF11" i="8"/>
  <c r="AG11" i="8"/>
  <c r="AI11" i="8"/>
  <c r="AJ11" i="8"/>
  <c r="AK11" i="8"/>
  <c r="AL11" i="8"/>
  <c r="AN11" i="8"/>
  <c r="AO11" i="8"/>
  <c r="AQ11" i="8"/>
  <c r="AS11" i="8"/>
  <c r="AT11" i="8"/>
  <c r="AU11" i="8"/>
  <c r="AV11" i="8"/>
  <c r="AX11" i="8"/>
  <c r="AY11" i="8"/>
  <c r="AZ11" i="8"/>
  <c r="BC11" i="8"/>
  <c r="BD11" i="8"/>
  <c r="BF11" i="8"/>
  <c r="BH11" i="8"/>
  <c r="BI11" i="8"/>
  <c r="BJ11" i="8"/>
  <c r="R9" i="8"/>
  <c r="BP9" i="8"/>
  <c r="BP11" i="8"/>
  <c r="BQ11" i="8"/>
  <c r="BR11" i="8"/>
  <c r="BS11" i="8"/>
  <c r="BT11" i="8"/>
  <c r="BU11" i="8"/>
  <c r="BV11" i="8"/>
  <c r="BW11" i="8"/>
  <c r="BX11" i="8"/>
  <c r="BY11" i="8"/>
  <c r="BP82" i="8"/>
  <c r="BQ82" i="8"/>
  <c r="BR82" i="8"/>
  <c r="BS82" i="8"/>
  <c r="BT82" i="8"/>
  <c r="BU82" i="8"/>
  <c r="BV82" i="8"/>
  <c r="BV137" i="8" s="1"/>
  <c r="BW82" i="8"/>
  <c r="BW137" i="8" s="1"/>
  <c r="BX82" i="8"/>
  <c r="BY82" i="8"/>
  <c r="Q13" i="8"/>
  <c r="BY137" i="8" l="1"/>
  <c r="BU137" i="8"/>
  <c r="BS137" i="8"/>
  <c r="BX137" i="8"/>
  <c r="BP137" i="8"/>
  <c r="BR137" i="8"/>
  <c r="BQ137" i="8"/>
  <c r="BP138" i="8" s="1"/>
  <c r="BU146" i="8"/>
  <c r="BU138" i="8"/>
  <c r="BT137" i="8"/>
  <c r="BP139" i="8"/>
  <c r="M70" i="8"/>
  <c r="BU139" i="8"/>
  <c r="BU145" i="8"/>
  <c r="BP145" i="8"/>
  <c r="L61" i="8"/>
  <c r="BP146" i="8" l="1"/>
  <c r="AM60" i="8"/>
  <c r="AR61" i="8"/>
  <c r="AR95" i="8"/>
  <c r="BL118" i="8"/>
  <c r="P116" i="8"/>
  <c r="O116" i="8" s="1"/>
  <c r="N116" i="8"/>
  <c r="L116" i="8"/>
  <c r="BL116" i="8"/>
  <c r="BZ42" i="8"/>
  <c r="X42" i="8"/>
  <c r="S42" i="8"/>
  <c r="O42" i="8"/>
  <c r="N42" i="8"/>
  <c r="L42" i="8"/>
  <c r="BZ38" i="8"/>
  <c r="AC38" i="8"/>
  <c r="X38" i="8"/>
  <c r="P38" i="8"/>
  <c r="N38" i="8"/>
  <c r="L38" i="8"/>
  <c r="BB99" i="8"/>
  <c r="BL109" i="8"/>
  <c r="P109" i="8"/>
  <c r="O109" i="8" s="1"/>
  <c r="N109" i="8"/>
  <c r="L109" i="8"/>
  <c r="BZ99" i="8"/>
  <c r="P99" i="8"/>
  <c r="O99" i="8" s="1"/>
  <c r="N99" i="8"/>
  <c r="L99" i="8"/>
  <c r="AR63" i="8"/>
  <c r="AR62" i="8"/>
  <c r="AM69" i="8"/>
  <c r="AM68" i="8"/>
  <c r="BL119" i="8"/>
  <c r="M38" i="8" l="1"/>
  <c r="AR11" i="8"/>
  <c r="M42" i="8"/>
  <c r="M116" i="8"/>
  <c r="M109" i="8"/>
  <c r="M99" i="8"/>
  <c r="BK11" i="8" l="1"/>
  <c r="BL11" i="8"/>
  <c r="BM11" i="8"/>
  <c r="BN11" i="8"/>
  <c r="BO11" i="8"/>
  <c r="BL115" i="8"/>
  <c r="BG114" i="8"/>
  <c r="BZ114" i="8"/>
  <c r="P114" i="8"/>
  <c r="O114" i="8" s="1"/>
  <c r="N114" i="8"/>
  <c r="L114" i="8"/>
  <c r="BG105" i="8"/>
  <c r="BZ105" i="8"/>
  <c r="BB105" i="8"/>
  <c r="AW105" i="8"/>
  <c r="P105" i="8"/>
  <c r="N105" i="8"/>
  <c r="L105" i="8"/>
  <c r="BZ81" i="8"/>
  <c r="BG81" i="8"/>
  <c r="BG11" i="8" s="1"/>
  <c r="P81" i="8"/>
  <c r="N81" i="8"/>
  <c r="L81" i="8"/>
  <c r="BZ104" i="8"/>
  <c r="BG104" i="8"/>
  <c r="BB104" i="8"/>
  <c r="P104" i="8"/>
  <c r="O104" i="8" s="1"/>
  <c r="N104" i="8"/>
  <c r="L104" i="8"/>
  <c r="BB103" i="8"/>
  <c r="BZ103" i="8"/>
  <c r="AW103" i="8"/>
  <c r="P103" i="8"/>
  <c r="O103" i="8" s="1"/>
  <c r="N103" i="8"/>
  <c r="L103" i="8"/>
  <c r="BG102" i="8"/>
  <c r="BB102" i="8"/>
  <c r="AW101" i="8"/>
  <c r="AR101" i="8"/>
  <c r="M101" i="8"/>
  <c r="L101" i="8"/>
  <c r="BB79" i="8"/>
  <c r="BB78" i="8"/>
  <c r="BB77" i="8"/>
  <c r="BB76" i="8"/>
  <c r="BB75" i="8"/>
  <c r="BB74" i="8"/>
  <c r="AW73" i="8"/>
  <c r="AW72" i="8"/>
  <c r="L40" i="8"/>
  <c r="N40" i="8"/>
  <c r="P40" i="8"/>
  <c r="AW98" i="8"/>
  <c r="AR97" i="8"/>
  <c r="AW94" i="8"/>
  <c r="AR94" i="8"/>
  <c r="BZ54" i="8"/>
  <c r="AW54" i="8"/>
  <c r="AM54" i="8"/>
  <c r="P54" i="8"/>
  <c r="N54" i="8"/>
  <c r="L54" i="8"/>
  <c r="AB9" i="8"/>
  <c r="AH56" i="8"/>
  <c r="AC43" i="8"/>
  <c r="BZ39" i="8"/>
  <c r="P39" i="8"/>
  <c r="N39" i="8"/>
  <c r="L39" i="8"/>
  <c r="AC86" i="8"/>
  <c r="AC13" i="8"/>
  <c r="X17" i="8"/>
  <c r="S17" i="8"/>
  <c r="S50" i="8"/>
  <c r="S49" i="8"/>
  <c r="S48" i="8"/>
  <c r="S20" i="8"/>
  <c r="S84" i="8"/>
  <c r="S82" i="8" s="1"/>
  <c r="L13" i="6"/>
  <c r="L123" i="8"/>
  <c r="N123" i="8"/>
  <c r="P123" i="8"/>
  <c r="O123" i="8" s="1"/>
  <c r="BZ123" i="8"/>
  <c r="L122" i="8"/>
  <c r="N122" i="8"/>
  <c r="P122" i="8"/>
  <c r="O122" i="8" s="1"/>
  <c r="BZ122" i="8"/>
  <c r="AM91" i="8"/>
  <c r="AM34" i="8"/>
  <c r="BZ35" i="8"/>
  <c r="P35" i="8"/>
  <c r="N35" i="8"/>
  <c r="L35" i="8"/>
  <c r="BZ34" i="8"/>
  <c r="AW34" i="8"/>
  <c r="AH34" i="8"/>
  <c r="P34" i="8"/>
  <c r="N34" i="8"/>
  <c r="L34" i="8"/>
  <c r="BZ33" i="8"/>
  <c r="AC33" i="8"/>
  <c r="P33" i="8"/>
  <c r="N33" i="8"/>
  <c r="L33" i="8"/>
  <c r="X27" i="8"/>
  <c r="X30" i="8"/>
  <c r="L31" i="8"/>
  <c r="N31" i="8"/>
  <c r="AH31" i="8"/>
  <c r="X82" i="8"/>
  <c r="BZ84" i="8"/>
  <c r="Q84" i="8"/>
  <c r="N84" i="8"/>
  <c r="L84" i="8"/>
  <c r="S45" i="8"/>
  <c r="S14" i="8"/>
  <c r="BZ85" i="8"/>
  <c r="AC85" i="8"/>
  <c r="Q85" i="8"/>
  <c r="N85" i="8"/>
  <c r="L85" i="8"/>
  <c r="S29" i="8"/>
  <c r="Q14" i="8"/>
  <c r="N14" i="8"/>
  <c r="L14" i="8"/>
  <c r="X15" i="8"/>
  <c r="Q15" i="8"/>
  <c r="N15" i="8"/>
  <c r="L15" i="8"/>
  <c r="N13" i="8"/>
  <c r="L13" i="8"/>
  <c r="BZ111" i="8"/>
  <c r="BZ112" i="8"/>
  <c r="BZ113" i="8"/>
  <c r="BZ115" i="8"/>
  <c r="BZ117" i="8"/>
  <c r="AC21" i="8"/>
  <c r="AC46" i="8"/>
  <c r="K140" i="8"/>
  <c r="BZ43" i="8"/>
  <c r="P43" i="8"/>
  <c r="N43" i="8"/>
  <c r="L43" i="8"/>
  <c r="BZ41" i="8"/>
  <c r="BZ37" i="8"/>
  <c r="S37" i="8"/>
  <c r="O37" i="8"/>
  <c r="N37" i="8"/>
  <c r="L37" i="8"/>
  <c r="BZ36" i="8"/>
  <c r="R82" i="8"/>
  <c r="T82" i="8"/>
  <c r="U82" i="8"/>
  <c r="V82" i="8"/>
  <c r="W82" i="8"/>
  <c r="Y82" i="8"/>
  <c r="Z82" i="8"/>
  <c r="AA82" i="8"/>
  <c r="AB82" i="8"/>
  <c r="AD82" i="8"/>
  <c r="AE82" i="8"/>
  <c r="AG82" i="8"/>
  <c r="AI82" i="8"/>
  <c r="AJ82" i="8"/>
  <c r="AK82" i="8"/>
  <c r="AL82" i="8"/>
  <c r="AN82" i="8"/>
  <c r="AO82" i="8"/>
  <c r="AP82" i="8"/>
  <c r="AQ82" i="8"/>
  <c r="AS82" i="8"/>
  <c r="AT82" i="8"/>
  <c r="AU82" i="8"/>
  <c r="AV82" i="8"/>
  <c r="AX82" i="8"/>
  <c r="AY82" i="8"/>
  <c r="AZ82" i="8"/>
  <c r="BA82" i="8"/>
  <c r="BC82" i="8"/>
  <c r="BD82" i="8"/>
  <c r="BE82" i="8"/>
  <c r="BF82" i="8"/>
  <c r="BH82" i="8"/>
  <c r="BI82" i="8"/>
  <c r="BJ82" i="8"/>
  <c r="BK82" i="8"/>
  <c r="BM82" i="8"/>
  <c r="BN82" i="8"/>
  <c r="BO82" i="8"/>
  <c r="P112" i="8"/>
  <c r="O112" i="8" s="1"/>
  <c r="N112" i="8"/>
  <c r="L112" i="8"/>
  <c r="P111" i="8"/>
  <c r="O111" i="8" s="1"/>
  <c r="N111" i="8"/>
  <c r="L111" i="8"/>
  <c r="BL113" i="8"/>
  <c r="P113" i="8"/>
  <c r="O113" i="8" s="1"/>
  <c r="N113" i="8"/>
  <c r="L113" i="8"/>
  <c r="P115" i="8"/>
  <c r="O115" i="8" s="1"/>
  <c r="N115" i="8"/>
  <c r="L115" i="8"/>
  <c r="BG111" i="8"/>
  <c r="BZ77" i="8"/>
  <c r="P77" i="8"/>
  <c r="N77" i="8"/>
  <c r="L77" i="8"/>
  <c r="BZ80" i="8"/>
  <c r="P80" i="8"/>
  <c r="N80" i="8"/>
  <c r="L80" i="8"/>
  <c r="K142" i="8"/>
  <c r="J141" i="8"/>
  <c r="BD20" i="4"/>
  <c r="BE20" i="4"/>
  <c r="BF20" i="4"/>
  <c r="BG20" i="4"/>
  <c r="W9" i="8"/>
  <c r="AG9" i="8"/>
  <c r="AL9" i="8"/>
  <c r="AQ9" i="8"/>
  <c r="AV9" i="8"/>
  <c r="BA9" i="8"/>
  <c r="BF9" i="8"/>
  <c r="BZ15" i="8"/>
  <c r="BZ14" i="8"/>
  <c r="BZ13" i="8"/>
  <c r="BZ16" i="8"/>
  <c r="L17" i="8"/>
  <c r="N17" i="8"/>
  <c r="P17" i="8"/>
  <c r="BZ17" i="8"/>
  <c r="L18" i="8"/>
  <c r="N18" i="8"/>
  <c r="P18" i="8"/>
  <c r="S18" i="8"/>
  <c r="BZ18" i="8"/>
  <c r="BZ22" i="8"/>
  <c r="L23" i="8"/>
  <c r="N23" i="8"/>
  <c r="O23" i="8"/>
  <c r="S23" i="8"/>
  <c r="X23" i="8"/>
  <c r="BZ23" i="8"/>
  <c r="L24" i="8"/>
  <c r="N24" i="8"/>
  <c r="O24" i="8"/>
  <c r="S24" i="8"/>
  <c r="X24" i="8"/>
  <c r="BZ24" i="8"/>
  <c r="BZ25" i="8"/>
  <c r="L26" i="8"/>
  <c r="N26" i="8"/>
  <c r="O26" i="8"/>
  <c r="S26" i="8"/>
  <c r="S11" i="8" s="1"/>
  <c r="X26" i="8"/>
  <c r="BZ26" i="8"/>
  <c r="L27" i="8"/>
  <c r="N27" i="8"/>
  <c r="O27" i="8"/>
  <c r="AH27" i="8"/>
  <c r="BZ27" i="8"/>
  <c r="BZ28" i="8"/>
  <c r="L29" i="8"/>
  <c r="N29" i="8"/>
  <c r="O29" i="8"/>
  <c r="L30" i="8"/>
  <c r="N30" i="8"/>
  <c r="O30" i="8"/>
  <c r="AM30" i="8"/>
  <c r="AP30" i="8"/>
  <c r="BZ32" i="8"/>
  <c r="AC31" i="8"/>
  <c r="AM31" i="8"/>
  <c r="AP31" i="8"/>
  <c r="BZ44" i="8"/>
  <c r="L45" i="8"/>
  <c r="N45" i="8"/>
  <c r="P45" i="8"/>
  <c r="BZ45" i="8"/>
  <c r="L46" i="8"/>
  <c r="N46" i="8"/>
  <c r="P46" i="8"/>
  <c r="O46" i="8" s="1"/>
  <c r="X46" i="8"/>
  <c r="BZ46" i="8"/>
  <c r="BZ87" i="8"/>
  <c r="L88" i="8"/>
  <c r="N88" i="8"/>
  <c r="P88" i="8"/>
  <c r="AF88" i="8"/>
  <c r="AF82" i="8" s="1"/>
  <c r="AH88" i="8"/>
  <c r="AM88" i="8"/>
  <c r="L89" i="8"/>
  <c r="N89" i="8"/>
  <c r="P89" i="8"/>
  <c r="AH89" i="8"/>
  <c r="BZ89" i="8"/>
  <c r="BZ51" i="8"/>
  <c r="L52" i="8"/>
  <c r="N52" i="8"/>
  <c r="P52" i="8"/>
  <c r="AH52" i="8"/>
  <c r="BZ52" i="8"/>
  <c r="N53" i="8"/>
  <c r="P53" i="8"/>
  <c r="AM53" i="8"/>
  <c r="BB53" i="8"/>
  <c r="BZ55" i="8"/>
  <c r="L56" i="8"/>
  <c r="N56" i="8"/>
  <c r="P56" i="8"/>
  <c r="BZ56" i="8"/>
  <c r="L57" i="8"/>
  <c r="N57" i="8"/>
  <c r="P57" i="8"/>
  <c r="BZ57" i="8"/>
  <c r="BZ58" i="8"/>
  <c r="L59" i="8"/>
  <c r="N59" i="8"/>
  <c r="P59" i="8"/>
  <c r="O59" i="8" s="1"/>
  <c r="BZ59" i="8"/>
  <c r="L60" i="8"/>
  <c r="N60" i="8"/>
  <c r="P60" i="8"/>
  <c r="BZ60" i="8"/>
  <c r="N61" i="8"/>
  <c r="P61" i="8"/>
  <c r="BZ61" i="8"/>
  <c r="L62" i="8"/>
  <c r="N62" i="8"/>
  <c r="P62" i="8"/>
  <c r="BZ62" i="8"/>
  <c r="L63" i="8"/>
  <c r="N63" i="8"/>
  <c r="P63" i="8"/>
  <c r="BZ63" i="8"/>
  <c r="BZ64" i="8"/>
  <c r="L65" i="8"/>
  <c r="N65" i="8"/>
  <c r="P65" i="8"/>
  <c r="AW65" i="8"/>
  <c r="BZ65" i="8"/>
  <c r="L66" i="8"/>
  <c r="N66" i="8"/>
  <c r="P66" i="8"/>
  <c r="AW66" i="8"/>
  <c r="BZ66" i="8"/>
  <c r="BZ93" i="8"/>
  <c r="L94" i="8"/>
  <c r="N94" i="8"/>
  <c r="P94" i="8"/>
  <c r="BZ94" i="8"/>
  <c r="L95" i="8"/>
  <c r="N95" i="8"/>
  <c r="P95" i="8"/>
  <c r="BZ95" i="8"/>
  <c r="BZ71" i="8"/>
  <c r="L72" i="8"/>
  <c r="N72" i="8"/>
  <c r="P72" i="8"/>
  <c r="BZ72" i="8"/>
  <c r="L73" i="8"/>
  <c r="N73" i="8"/>
  <c r="P73" i="8"/>
  <c r="BZ73" i="8"/>
  <c r="L74" i="8"/>
  <c r="N74" i="8"/>
  <c r="P74" i="8"/>
  <c r="BZ74" i="8"/>
  <c r="L75" i="8"/>
  <c r="N75" i="8"/>
  <c r="P75" i="8"/>
  <c r="BZ75" i="8"/>
  <c r="L76" i="8"/>
  <c r="N76" i="8"/>
  <c r="P76" i="8"/>
  <c r="BZ76" i="8"/>
  <c r="L79" i="8"/>
  <c r="N79" i="8"/>
  <c r="P79" i="8"/>
  <c r="BZ79" i="8"/>
  <c r="L78" i="8"/>
  <c r="N78" i="8"/>
  <c r="P78" i="8"/>
  <c r="BZ78" i="8"/>
  <c r="BZ83" i="8"/>
  <c r="L86" i="8"/>
  <c r="N86" i="8"/>
  <c r="Q86" i="8"/>
  <c r="BZ86" i="8"/>
  <c r="BZ19" i="8"/>
  <c r="L20" i="8"/>
  <c r="N20" i="8"/>
  <c r="O20" i="8"/>
  <c r="BZ20" i="8"/>
  <c r="L21" i="8"/>
  <c r="N21" i="8"/>
  <c r="O21" i="8"/>
  <c r="BZ21" i="8"/>
  <c r="BZ47" i="8"/>
  <c r="L48" i="8"/>
  <c r="N48" i="8"/>
  <c r="P48" i="8"/>
  <c r="BZ48" i="8"/>
  <c r="L49" i="8"/>
  <c r="N49" i="8"/>
  <c r="Q49" i="8"/>
  <c r="BZ49" i="8"/>
  <c r="L50" i="8"/>
  <c r="N50" i="8"/>
  <c r="Q50" i="8"/>
  <c r="BZ50" i="8"/>
  <c r="BZ90" i="8"/>
  <c r="L91" i="8"/>
  <c r="N91" i="8"/>
  <c r="P91" i="8"/>
  <c r="BZ91" i="8"/>
  <c r="L92" i="8"/>
  <c r="N92" i="8"/>
  <c r="P92" i="8"/>
  <c r="AR92" i="8"/>
  <c r="BZ92" i="8"/>
  <c r="L96" i="8"/>
  <c r="N96" i="8"/>
  <c r="P96" i="8"/>
  <c r="O96" i="8" s="1"/>
  <c r="BZ96" i="8"/>
  <c r="L97" i="8"/>
  <c r="N97" i="8"/>
  <c r="P97" i="8"/>
  <c r="O97" i="8" s="1"/>
  <c r="BZ97" i="8"/>
  <c r="L98" i="8"/>
  <c r="N98" i="8"/>
  <c r="P98" i="8"/>
  <c r="O98" i="8" s="1"/>
  <c r="BZ98" i="8"/>
  <c r="L67" i="8"/>
  <c r="N67" i="8"/>
  <c r="P67" i="8"/>
  <c r="O67" i="8" s="1"/>
  <c r="BZ67" i="8"/>
  <c r="L68" i="8"/>
  <c r="N68" i="8"/>
  <c r="P68" i="8"/>
  <c r="O68" i="8" s="1"/>
  <c r="BZ68" i="8"/>
  <c r="L69" i="8"/>
  <c r="N69" i="8"/>
  <c r="P69" i="8"/>
  <c r="O69" i="8" s="1"/>
  <c r="BZ69" i="8"/>
  <c r="L100" i="8"/>
  <c r="N100" i="8"/>
  <c r="P100" i="8"/>
  <c r="O100" i="8" s="1"/>
  <c r="BZ100" i="8"/>
  <c r="L102" i="8"/>
  <c r="N102" i="8"/>
  <c r="P102" i="8"/>
  <c r="O102" i="8" s="1"/>
  <c r="AW102" i="8"/>
  <c r="BZ102" i="8"/>
  <c r="L106" i="8"/>
  <c r="N106" i="8"/>
  <c r="P106" i="8"/>
  <c r="O106" i="8" s="1"/>
  <c r="BZ106" i="8"/>
  <c r="L107" i="8"/>
  <c r="N107" i="8"/>
  <c r="P107" i="8"/>
  <c r="O107" i="8" s="1"/>
  <c r="BG107" i="8"/>
  <c r="BZ107" i="8"/>
  <c r="L108" i="8"/>
  <c r="N108" i="8"/>
  <c r="P108" i="8"/>
  <c r="O108" i="8" s="1"/>
  <c r="BG108" i="8"/>
  <c r="BZ108" i="8"/>
  <c r="L110" i="8"/>
  <c r="N110" i="8"/>
  <c r="P110" i="8"/>
  <c r="O110" i="8" s="1"/>
  <c r="BZ110" i="8"/>
  <c r="BL112" i="8"/>
  <c r="L118" i="8"/>
  <c r="N118" i="8"/>
  <c r="P118" i="8"/>
  <c r="BG118" i="8"/>
  <c r="BZ118" i="8"/>
  <c r="L119" i="8"/>
  <c r="N119" i="8"/>
  <c r="P119" i="8"/>
  <c r="BZ119" i="8"/>
  <c r="L120" i="8"/>
  <c r="N120" i="8"/>
  <c r="P120" i="8"/>
  <c r="O120" i="8" s="1"/>
  <c r="BZ120" i="8"/>
  <c r="L121" i="8"/>
  <c r="N121" i="8"/>
  <c r="P121" i="8"/>
  <c r="O121" i="8" s="1"/>
  <c r="BZ121" i="8"/>
  <c r="BZ124" i="8"/>
  <c r="BZ125" i="8"/>
  <c r="BZ126" i="8"/>
  <c r="BZ127" i="8"/>
  <c r="N131" i="8"/>
  <c r="BZ131" i="8"/>
  <c r="BZ132" i="8"/>
  <c r="BZ133" i="8"/>
  <c r="BB15" i="4"/>
  <c r="BB16" i="4"/>
  <c r="BH16" i="4" s="1"/>
  <c r="BB17" i="4"/>
  <c r="BH17" i="4" s="1"/>
  <c r="BB18" i="4"/>
  <c r="BH18" i="4" s="1"/>
  <c r="BH19" i="4"/>
  <c r="BC20" i="4"/>
  <c r="BZ29" i="8"/>
  <c r="AH11" i="8" l="1"/>
  <c r="AM11" i="8"/>
  <c r="BA53" i="8"/>
  <c r="BA11" i="8" s="1"/>
  <c r="BA137" i="8" s="1"/>
  <c r="BB11" i="8"/>
  <c r="Q11" i="8"/>
  <c r="BZ30" i="8"/>
  <c r="AP11" i="8"/>
  <c r="AP137" i="8" s="1"/>
  <c r="AW11" i="8"/>
  <c r="AC11" i="8"/>
  <c r="X11" i="8"/>
  <c r="O11" i="8"/>
  <c r="P11" i="8"/>
  <c r="N11" i="8"/>
  <c r="BB20" i="4"/>
  <c r="BH20" i="4" s="1"/>
  <c r="M114" i="8"/>
  <c r="M81" i="8"/>
  <c r="M105" i="8"/>
  <c r="M104" i="8"/>
  <c r="M85" i="8"/>
  <c r="M103" i="8"/>
  <c r="M54" i="8"/>
  <c r="BM137" i="8"/>
  <c r="M40" i="8"/>
  <c r="AC82" i="8"/>
  <c r="M39" i="8"/>
  <c r="M92" i="8"/>
  <c r="M123" i="8"/>
  <c r="M15" i="8"/>
  <c r="BK137" i="8"/>
  <c r="BK145" i="8" s="1"/>
  <c r="BC137" i="8"/>
  <c r="M122" i="8"/>
  <c r="Q82" i="8"/>
  <c r="M76" i="8"/>
  <c r="M24" i="8"/>
  <c r="AU137" i="8"/>
  <c r="M88" i="8"/>
  <c r="M74" i="8"/>
  <c r="M95" i="8"/>
  <c r="AR82" i="8"/>
  <c r="M73" i="8"/>
  <c r="M100" i="8"/>
  <c r="M60" i="8"/>
  <c r="M26" i="8"/>
  <c r="M80" i="8"/>
  <c r="M110" i="8"/>
  <c r="BZ88" i="8"/>
  <c r="BZ82" i="8" s="1"/>
  <c r="M72" i="8"/>
  <c r="M119" i="8"/>
  <c r="M17" i="8"/>
  <c r="M52" i="8"/>
  <c r="M67" i="8"/>
  <c r="M94" i="8"/>
  <c r="M102" i="8"/>
  <c r="M53" i="8"/>
  <c r="M56" i="8"/>
  <c r="M48" i="8"/>
  <c r="M86" i="8"/>
  <c r="M14" i="8"/>
  <c r="M63" i="8"/>
  <c r="M57" i="8"/>
  <c r="M46" i="8"/>
  <c r="M84" i="8"/>
  <c r="M21" i="8"/>
  <c r="M30" i="8"/>
  <c r="M45" i="8"/>
  <c r="M43" i="8"/>
  <c r="M35" i="8"/>
  <c r="M78" i="8"/>
  <c r="M29" i="8"/>
  <c r="M18" i="8"/>
  <c r="R137" i="8"/>
  <c r="R145" i="8" s="1"/>
  <c r="AB137" i="8"/>
  <c r="AB145" i="8" s="1"/>
  <c r="BJ137" i="8"/>
  <c r="M120" i="8"/>
  <c r="M62" i="8"/>
  <c r="M23" i="8"/>
  <c r="AE137" i="8"/>
  <c r="M118" i="8"/>
  <c r="AH82" i="8"/>
  <c r="BI137" i="8"/>
  <c r="AS137" i="8"/>
  <c r="M34" i="8"/>
  <c r="M79" i="8"/>
  <c r="M89" i="8"/>
  <c r="AI137" i="8"/>
  <c r="M91" i="8"/>
  <c r="M20" i="8"/>
  <c r="M75" i="8"/>
  <c r="M61" i="8"/>
  <c r="BF137" i="8"/>
  <c r="BF145" i="8" s="1"/>
  <c r="AV137" i="8"/>
  <c r="AV139" i="8" s="1"/>
  <c r="AF137" i="8"/>
  <c r="M33" i="8"/>
  <c r="BN137" i="8"/>
  <c r="Z137" i="8"/>
  <c r="AY137" i="8"/>
  <c r="AN137" i="8"/>
  <c r="M115" i="8"/>
  <c r="M97" i="8"/>
  <c r="M107" i="8"/>
  <c r="M69" i="8"/>
  <c r="M121" i="8"/>
  <c r="BG82" i="8"/>
  <c r="AW82" i="8"/>
  <c r="T137" i="8"/>
  <c r="M98" i="8"/>
  <c r="AM82" i="8"/>
  <c r="M111" i="8"/>
  <c r="U137" i="8"/>
  <c r="AO137" i="8"/>
  <c r="AZ137" i="8"/>
  <c r="M49" i="8"/>
  <c r="M66" i="8"/>
  <c r="M27" i="8"/>
  <c r="M37" i="8"/>
  <c r="V137" i="8"/>
  <c r="AQ137" i="8"/>
  <c r="AQ139" i="8" s="1"/>
  <c r="L82" i="8"/>
  <c r="AX137" i="8"/>
  <c r="W137" i="8"/>
  <c r="W145" i="8" s="1"/>
  <c r="AG137" i="8"/>
  <c r="AG139" i="8" s="1"/>
  <c r="BD137" i="8"/>
  <c r="BL82" i="8"/>
  <c r="BL137" i="8" s="1"/>
  <c r="M50" i="8"/>
  <c r="S137" i="8"/>
  <c r="R138" i="8" s="1"/>
  <c r="M77" i="8"/>
  <c r="BO137" i="8"/>
  <c r="AJ137" i="8"/>
  <c r="BB82" i="8"/>
  <c r="M65" i="8"/>
  <c r="M59" i="8"/>
  <c r="M113" i="8"/>
  <c r="M13" i="8"/>
  <c r="AA137" i="8"/>
  <c r="M31" i="8"/>
  <c r="AL137" i="8"/>
  <c r="AL145" i="8" s="1"/>
  <c r="AT137" i="8"/>
  <c r="AK137" i="8"/>
  <c r="X137" i="8"/>
  <c r="BH137" i="8"/>
  <c r="Y137" i="8"/>
  <c r="BZ31" i="8"/>
  <c r="AD137" i="8"/>
  <c r="M106" i="8"/>
  <c r="M96" i="8"/>
  <c r="M68" i="8"/>
  <c r="BE53" i="8"/>
  <c r="BE11" i="8" s="1"/>
  <c r="M112" i="8"/>
  <c r="O82" i="8"/>
  <c r="M108" i="8"/>
  <c r="P82" i="8"/>
  <c r="N82" i="8"/>
  <c r="L53" i="8" l="1"/>
  <c r="L11" i="8" s="1"/>
  <c r="M11" i="8"/>
  <c r="BF3" i="8"/>
  <c r="AC137" i="8"/>
  <c r="AB146" i="8" s="1"/>
  <c r="AL3" i="8"/>
  <c r="Q137" i="8"/>
  <c r="BK139" i="8"/>
  <c r="AR137" i="8"/>
  <c r="AQ138" i="8" s="1"/>
  <c r="O137" i="8"/>
  <c r="AM137" i="8"/>
  <c r="AL146" i="8" s="1"/>
  <c r="BK138" i="8"/>
  <c r="AV145" i="8"/>
  <c r="BB137" i="8"/>
  <c r="BA146" i="8" s="1"/>
  <c r="BF139" i="8"/>
  <c r="BG137" i="8"/>
  <c r="BF146" i="8" s="1"/>
  <c r="AB139" i="8"/>
  <c r="R139" i="8"/>
  <c r="AH137" i="8"/>
  <c r="AG146" i="8" s="1"/>
  <c r="M82" i="8"/>
  <c r="AB3" i="8"/>
  <c r="AW137" i="8"/>
  <c r="AV146" i="8" s="1"/>
  <c r="R146" i="8"/>
  <c r="R3" i="8"/>
  <c r="W139" i="8"/>
  <c r="AG145" i="8"/>
  <c r="AQ145" i="8"/>
  <c r="P137" i="8"/>
  <c r="AL139" i="8"/>
  <c r="BZ53" i="8"/>
  <c r="BZ11" i="8" s="1"/>
  <c r="BZ137" i="8" s="1"/>
  <c r="BE137" i="8"/>
  <c r="AV3" i="8" s="1"/>
  <c r="W138" i="8"/>
  <c r="W146" i="8"/>
  <c r="L137" i="8"/>
  <c r="L3" i="8" s="1"/>
  <c r="BA139" i="8"/>
  <c r="BA145" i="8"/>
  <c r="N137" i="8"/>
  <c r="AB138" i="8" l="1"/>
  <c r="CC145" i="8"/>
  <c r="CC146" i="8" s="1"/>
  <c r="BK146" i="8"/>
  <c r="AQ146" i="8"/>
  <c r="AL138" i="8"/>
  <c r="BF138" i="8"/>
  <c r="BA138" i="8"/>
  <c r="AV138" i="8"/>
  <c r="M137" i="8"/>
  <c r="M3" i="8" s="1"/>
  <c r="AG138" i="8"/>
</calcChain>
</file>

<file path=xl/sharedStrings.xml><?xml version="1.0" encoding="utf-8"?>
<sst xmlns="http://schemas.openxmlformats.org/spreadsheetml/2006/main" count="1078" uniqueCount="660">
  <si>
    <t>УТВЕРЖДАЮ</t>
  </si>
  <si>
    <t>II. Сводные данные по бюджету времени</t>
  </si>
  <si>
    <t>(в неделях)</t>
  </si>
  <si>
    <t>декабрь</t>
  </si>
  <si>
    <t>январь</t>
  </si>
  <si>
    <t>февраль</t>
  </si>
  <si>
    <t>август</t>
  </si>
  <si>
    <t>Теоретическое обучение</t>
  </si>
  <si>
    <t>Каникулы</t>
  </si>
  <si>
    <t>:</t>
  </si>
  <si>
    <t>═</t>
  </si>
  <si>
    <t>Х</t>
  </si>
  <si>
    <t>//</t>
  </si>
  <si>
    <t>Обозначения:</t>
  </si>
  <si>
    <t>теоретическое обучение</t>
  </si>
  <si>
    <t>экзаменационная сессия</t>
  </si>
  <si>
    <t>каникулы</t>
  </si>
  <si>
    <t>I</t>
  </si>
  <si>
    <t>II</t>
  </si>
  <si>
    <t>III</t>
  </si>
  <si>
    <t>IV</t>
  </si>
  <si>
    <t>V</t>
  </si>
  <si>
    <t xml:space="preserve">      </t>
  </si>
  <si>
    <t>октябрь</t>
  </si>
  <si>
    <t>сентябрь</t>
  </si>
  <si>
    <t>ноябрь</t>
  </si>
  <si>
    <t>март</t>
  </si>
  <si>
    <t>апрель</t>
  </si>
  <si>
    <t>май</t>
  </si>
  <si>
    <t>июнь</t>
  </si>
  <si>
    <t>июль</t>
  </si>
  <si>
    <t>К
У
Р
С
Ы</t>
  </si>
  <si>
    <t>Экзаменационные сессии</t>
  </si>
  <si>
    <t>Производственные практики</t>
  </si>
  <si>
    <t>Итоговая аттестация</t>
  </si>
  <si>
    <t>Всего</t>
  </si>
  <si>
    <t>учебная практика</t>
  </si>
  <si>
    <t>—</t>
  </si>
  <si>
    <t>№ п/п</t>
  </si>
  <si>
    <t>Экзамены</t>
  </si>
  <si>
    <t>Зачеты</t>
  </si>
  <si>
    <t>Аудиторных</t>
  </si>
  <si>
    <t>Из них</t>
  </si>
  <si>
    <t>лекции</t>
  </si>
  <si>
    <t>Распределение по курсам и семестрам</t>
  </si>
  <si>
    <t>I курс</t>
  </si>
  <si>
    <t>II курс</t>
  </si>
  <si>
    <t>III курс</t>
  </si>
  <si>
    <t>VI курс</t>
  </si>
  <si>
    <t>IV курс</t>
  </si>
  <si>
    <t>Всего зачетных единиц</t>
  </si>
  <si>
    <t>Всего часов</t>
  </si>
  <si>
    <t>Ауд. часов</t>
  </si>
  <si>
    <t>Зач. единиц</t>
  </si>
  <si>
    <t>Государственный компонент</t>
  </si>
  <si>
    <t>Философия</t>
  </si>
  <si>
    <t>практ. (лаб., семинары)</t>
  </si>
  <si>
    <t>2.</t>
  </si>
  <si>
    <t>Медицинская биология и общая генетика</t>
  </si>
  <si>
    <t>Биоорганическая химия</t>
  </si>
  <si>
    <t>Латинский язык</t>
  </si>
  <si>
    <t>Иностранный язык</t>
  </si>
  <si>
    <t>Анатомия человека</t>
  </si>
  <si>
    <t>Нормальная физиология</t>
  </si>
  <si>
    <t>Патологическая анатомия</t>
  </si>
  <si>
    <t>Количество часов учебных занятий</t>
  </si>
  <si>
    <t>Количество часов учебных занятий в неделю</t>
  </si>
  <si>
    <t>Количество экзаменов</t>
  </si>
  <si>
    <t>Количество зачетов</t>
  </si>
  <si>
    <t>Количество общих часов учебных занятий в неделю</t>
  </si>
  <si>
    <t>Детские инфекционные болезни</t>
  </si>
  <si>
    <t>Общественное здоровье и здравоохранение</t>
  </si>
  <si>
    <t>Физическая культура</t>
  </si>
  <si>
    <t>/72</t>
  </si>
  <si>
    <t>/76</t>
  </si>
  <si>
    <t>Семестр</t>
  </si>
  <si>
    <t>Название практики</t>
  </si>
  <si>
    <t>Недель</t>
  </si>
  <si>
    <t>Зачетных единиц</t>
  </si>
  <si>
    <t>V курс</t>
  </si>
  <si>
    <t>VII. Дипломное проектирование</t>
  </si>
  <si>
    <t>/3-6</t>
  </si>
  <si>
    <t>/270</t>
  </si>
  <si>
    <t>/175</t>
  </si>
  <si>
    <t>/70</t>
  </si>
  <si>
    <t>/105</t>
  </si>
  <si>
    <t>/50</t>
  </si>
  <si>
    <t>/45</t>
  </si>
  <si>
    <t>/48</t>
  </si>
  <si>
    <t>/30</t>
  </si>
  <si>
    <t>Лекции</t>
  </si>
  <si>
    <t xml:space="preserve">производственная практика </t>
  </si>
  <si>
    <t>итоговая аттестация</t>
  </si>
  <si>
    <t>Учебные практики</t>
  </si>
  <si>
    <t>Количество академических часов</t>
  </si>
  <si>
    <t>Дополнительные виды обучения</t>
  </si>
  <si>
    <t>=</t>
  </si>
  <si>
    <t>Патологическая физиология</t>
  </si>
  <si>
    <t>IV. Учебные практики</t>
  </si>
  <si>
    <t>V. Производственные практики</t>
  </si>
  <si>
    <t>VI. Итоговая аттестация</t>
  </si>
  <si>
    <t>I. График образовательного процесса</t>
  </si>
  <si>
    <t xml:space="preserve">Лабораторные </t>
  </si>
  <si>
    <t xml:space="preserve">Практические </t>
  </si>
  <si>
    <t>Семинарские</t>
  </si>
  <si>
    <t>/38</t>
  </si>
  <si>
    <t>Факультативные дисциплины</t>
  </si>
  <si>
    <t>/34</t>
  </si>
  <si>
    <t>1.1.1</t>
  </si>
  <si>
    <t>1.1.2</t>
  </si>
  <si>
    <t>1.1.3</t>
  </si>
  <si>
    <t>1.1</t>
  </si>
  <si>
    <t>1.2</t>
  </si>
  <si>
    <t>Естественно-научный модуль</t>
  </si>
  <si>
    <t>1.2.1</t>
  </si>
  <si>
    <t>1.2.2</t>
  </si>
  <si>
    <t>1.3</t>
  </si>
  <si>
    <t>1.3.1</t>
  </si>
  <si>
    <t>1.4</t>
  </si>
  <si>
    <t>1.4.1</t>
  </si>
  <si>
    <t>1.5</t>
  </si>
  <si>
    <t>1.6</t>
  </si>
  <si>
    <t>1.4.2</t>
  </si>
  <si>
    <t>2.1</t>
  </si>
  <si>
    <t>2.2</t>
  </si>
  <si>
    <t>1.5.1</t>
  </si>
  <si>
    <t>1.5.2</t>
  </si>
  <si>
    <t>1.6.1</t>
  </si>
  <si>
    <t>1.6.2</t>
  </si>
  <si>
    <t>2.6</t>
  </si>
  <si>
    <t>/36</t>
  </si>
  <si>
    <t>/20</t>
  </si>
  <si>
    <t>/25</t>
  </si>
  <si>
    <t>/10</t>
  </si>
  <si>
    <t>/54</t>
  </si>
  <si>
    <t>/2</t>
  </si>
  <si>
    <t>1.7</t>
  </si>
  <si>
    <t>1.8</t>
  </si>
  <si>
    <t>1.9</t>
  </si>
  <si>
    <t>1.10</t>
  </si>
  <si>
    <t>1.12</t>
  </si>
  <si>
    <t>1.14</t>
  </si>
  <si>
    <t>1.15</t>
  </si>
  <si>
    <t>1.3.2</t>
  </si>
  <si>
    <t>Биомедицинская статистика</t>
  </si>
  <si>
    <t>Медицина катастроф</t>
  </si>
  <si>
    <t>3 семестр,                               
19 недель</t>
  </si>
  <si>
    <t>Химический модуль</t>
  </si>
  <si>
    <t>ЗЕ</t>
  </si>
  <si>
    <t>Вариативный социально-гуманитарный модуль</t>
  </si>
  <si>
    <t>Код компетенции</t>
  </si>
  <si>
    <t>1.7.1</t>
  </si>
  <si>
    <t>1.7.2</t>
  </si>
  <si>
    <t>1.8.2</t>
  </si>
  <si>
    <t>1.9.1</t>
  </si>
  <si>
    <t>1.9.2</t>
  </si>
  <si>
    <t>1.10.1</t>
  </si>
  <si>
    <t>1.10.2</t>
  </si>
  <si>
    <t>1.11.1</t>
  </si>
  <si>
    <t>1.11.2</t>
  </si>
  <si>
    <t>1.12.1</t>
  </si>
  <si>
    <t>1.12.2</t>
  </si>
  <si>
    <t>1.13.1</t>
  </si>
  <si>
    <t>1.13.2</t>
  </si>
  <si>
    <t>1.14.1</t>
  </si>
  <si>
    <t>1.15.1</t>
  </si>
  <si>
    <t>1.15.2</t>
  </si>
  <si>
    <t>2.1.1</t>
  </si>
  <si>
    <t>2.1.2</t>
  </si>
  <si>
    <t>2.2.1</t>
  </si>
  <si>
    <t>2.2.2</t>
  </si>
  <si>
    <t>2.3.1</t>
  </si>
  <si>
    <t>2.3.2</t>
  </si>
  <si>
    <t>2.5.1</t>
  </si>
  <si>
    <t>2.5.2</t>
  </si>
  <si>
    <t>2.6.1</t>
  </si>
  <si>
    <t>/8</t>
  </si>
  <si>
    <t>Медицинская химия</t>
  </si>
  <si>
    <t>Биомедицинская этика</t>
  </si>
  <si>
    <t>Менеджмент и маркетинг в здравоохранении</t>
  </si>
  <si>
    <t>1.8.1</t>
  </si>
  <si>
    <t>2.5</t>
  </si>
  <si>
    <t>2.10</t>
  </si>
  <si>
    <t>2.10.1</t>
  </si>
  <si>
    <t>Судебная медицина</t>
  </si>
  <si>
    <t>2.11.2</t>
  </si>
  <si>
    <t>2.12</t>
  </si>
  <si>
    <t>2.12.1</t>
  </si>
  <si>
    <t>11 семестр,                                  
20 недель</t>
  </si>
  <si>
    <t xml:space="preserve">Медицинская микробиология </t>
  </si>
  <si>
    <t xml:space="preserve">Иммунология </t>
  </si>
  <si>
    <t>Клиническая лабораторная диагностика</t>
  </si>
  <si>
    <t xml:space="preserve">Пропедевтика внутренних болезней </t>
  </si>
  <si>
    <t xml:space="preserve">Медицинская реабилитация </t>
  </si>
  <si>
    <t xml:space="preserve">Внутренние болезни
</t>
  </si>
  <si>
    <t>Инфекционный модуль</t>
  </si>
  <si>
    <t xml:space="preserve">Инфекционные болезни </t>
  </si>
  <si>
    <t>1.14.2</t>
  </si>
  <si>
    <t xml:space="preserve">Общая гигиена </t>
  </si>
  <si>
    <t>Валеология</t>
  </si>
  <si>
    <t xml:space="preserve">Основы здорового образа жизни </t>
  </si>
  <si>
    <t xml:space="preserve">Гигиена  питания </t>
  </si>
  <si>
    <t>Эпидемиология кишечных инфекций и паразитарных болезней</t>
  </si>
  <si>
    <t>Государственный санитарный надзор в области гигиены детей и подростков</t>
  </si>
  <si>
    <t>Государственный санитарный надзор в области гигиены питания</t>
  </si>
  <si>
    <t>1.16</t>
  </si>
  <si>
    <t>1.16.1</t>
  </si>
  <si>
    <t>1.16.2</t>
  </si>
  <si>
    <t>2.12.2</t>
  </si>
  <si>
    <t>1.17</t>
  </si>
  <si>
    <t>1.17.1</t>
  </si>
  <si>
    <t>/3</t>
  </si>
  <si>
    <t>Психогигиена и наркология</t>
  </si>
  <si>
    <t>3. Эпидемиология</t>
  </si>
  <si>
    <t>Общая хирургия</t>
  </si>
  <si>
    <t>Военно-полевая хирургия</t>
  </si>
  <si>
    <t>Военно-полевая терапия</t>
  </si>
  <si>
    <t>Военная эпидемиология</t>
  </si>
  <si>
    <t xml:space="preserve">Общая эпидемиология
</t>
  </si>
  <si>
    <t>/4</t>
  </si>
  <si>
    <t>5 семестр,                               
19 недель</t>
  </si>
  <si>
    <t>1.17.2</t>
  </si>
  <si>
    <t>1.18</t>
  </si>
  <si>
    <t>2.7</t>
  </si>
  <si>
    <t>2.7.1</t>
  </si>
  <si>
    <t>2.7.2</t>
  </si>
  <si>
    <t>2.9.1</t>
  </si>
  <si>
    <t>Хирургический модуль</t>
  </si>
  <si>
    <t>Первая помощь</t>
  </si>
  <si>
    <t>Актуальные проблемы среды обитания человека</t>
  </si>
  <si>
    <t xml:space="preserve">Государственный санитарный надзор в области радиационной гигиены </t>
  </si>
  <si>
    <t>Военно-медицинский модуль</t>
  </si>
  <si>
    <t>Модуль "Общественное здоровье и здравоохранение"</t>
  </si>
  <si>
    <t>2.8.1</t>
  </si>
  <si>
    <t>Фармакология</t>
  </si>
  <si>
    <t>Военная гигиена</t>
  </si>
  <si>
    <t>2. Гигиена</t>
  </si>
  <si>
    <t>1. Общественное здоровье и здравоохранение</t>
  </si>
  <si>
    <t>Информатика в медицине</t>
  </si>
  <si>
    <t>Медицинская и биологическая физика</t>
  </si>
  <si>
    <t>VII. Матрица компетенций</t>
  </si>
  <si>
    <t>Наименование компетенции</t>
  </si>
  <si>
    <t>Код модуля, учебной дисциплины</t>
  </si>
  <si>
    <t>Модуль, Дисциплина</t>
  </si>
  <si>
    <r>
      <t>29</t>
    </r>
    <r>
      <rPr>
        <sz val="11"/>
        <rFont val="Arial"/>
        <family val="2"/>
        <charset val="204"/>
      </rPr>
      <t xml:space="preserve">
09</t>
    </r>
  </si>
  <si>
    <r>
      <t>27</t>
    </r>
    <r>
      <rPr>
        <sz val="11"/>
        <rFont val="Arial"/>
        <family val="2"/>
        <charset val="204"/>
      </rPr>
      <t xml:space="preserve">
10</t>
    </r>
  </si>
  <si>
    <r>
      <t>29</t>
    </r>
    <r>
      <rPr>
        <sz val="11"/>
        <rFont val="Arial"/>
        <family val="2"/>
        <charset val="204"/>
      </rPr>
      <t xml:space="preserve">
12</t>
    </r>
  </si>
  <si>
    <r>
      <t>26</t>
    </r>
    <r>
      <rPr>
        <sz val="11"/>
        <rFont val="Arial"/>
        <family val="2"/>
        <charset val="204"/>
      </rPr>
      <t xml:space="preserve">
01</t>
    </r>
  </si>
  <si>
    <r>
      <t>23</t>
    </r>
    <r>
      <rPr>
        <sz val="11"/>
        <rFont val="Arial"/>
        <family val="2"/>
        <charset val="204"/>
      </rPr>
      <t xml:space="preserve">
02</t>
    </r>
  </si>
  <si>
    <r>
      <t>30</t>
    </r>
    <r>
      <rPr>
        <sz val="11"/>
        <rFont val="Arial"/>
        <family val="2"/>
        <charset val="204"/>
      </rPr>
      <t xml:space="preserve">
03</t>
    </r>
  </si>
  <si>
    <r>
      <t>27</t>
    </r>
    <r>
      <rPr>
        <sz val="11"/>
        <rFont val="Arial"/>
        <family val="2"/>
        <charset val="204"/>
      </rPr>
      <t xml:space="preserve">
04</t>
    </r>
  </si>
  <si>
    <r>
      <t>29</t>
    </r>
    <r>
      <rPr>
        <sz val="11"/>
        <rFont val="Arial"/>
        <family val="2"/>
        <charset val="204"/>
      </rPr>
      <t xml:space="preserve">
06</t>
    </r>
  </si>
  <si>
    <r>
      <t>27</t>
    </r>
    <r>
      <rPr>
        <sz val="11"/>
        <rFont val="Arial"/>
        <family val="2"/>
        <charset val="204"/>
      </rPr>
      <t xml:space="preserve">
07</t>
    </r>
  </si>
  <si>
    <r>
      <t>05</t>
    </r>
    <r>
      <rPr>
        <sz val="11"/>
        <rFont val="Arial"/>
        <family val="2"/>
        <charset val="204"/>
      </rPr>
      <t xml:space="preserve">
10</t>
    </r>
  </si>
  <si>
    <r>
      <t>02</t>
    </r>
    <r>
      <rPr>
        <sz val="11"/>
        <rFont val="Arial"/>
        <family val="2"/>
        <charset val="204"/>
      </rPr>
      <t xml:space="preserve">
11</t>
    </r>
  </si>
  <si>
    <r>
      <t>04</t>
    </r>
    <r>
      <rPr>
        <sz val="11"/>
        <rFont val="Arial"/>
        <family val="2"/>
        <charset val="204"/>
      </rPr>
      <t xml:space="preserve">
01</t>
    </r>
  </si>
  <si>
    <r>
      <t>01</t>
    </r>
    <r>
      <rPr>
        <sz val="11"/>
        <rFont val="Arial"/>
        <family val="2"/>
        <charset val="204"/>
      </rPr>
      <t xml:space="preserve">
02</t>
    </r>
  </si>
  <si>
    <r>
      <t>01</t>
    </r>
    <r>
      <rPr>
        <sz val="11"/>
        <rFont val="Arial"/>
        <family val="2"/>
        <charset val="204"/>
      </rPr>
      <t xml:space="preserve">
03</t>
    </r>
  </si>
  <si>
    <r>
      <t>05</t>
    </r>
    <r>
      <rPr>
        <sz val="11"/>
        <rFont val="Arial"/>
        <family val="2"/>
        <charset val="204"/>
      </rPr>
      <t xml:space="preserve">
04</t>
    </r>
  </si>
  <si>
    <r>
      <t>03</t>
    </r>
    <r>
      <rPr>
        <sz val="11"/>
        <rFont val="Arial"/>
        <family val="2"/>
        <charset val="204"/>
      </rPr>
      <t xml:space="preserve">
05</t>
    </r>
  </si>
  <si>
    <r>
      <t>05</t>
    </r>
    <r>
      <rPr>
        <sz val="11"/>
        <rFont val="Arial"/>
        <family val="2"/>
        <charset val="204"/>
      </rPr>
      <t xml:space="preserve">
07</t>
    </r>
  </si>
  <si>
    <r>
      <t>02</t>
    </r>
    <r>
      <rPr>
        <sz val="11"/>
        <rFont val="Arial"/>
        <family val="2"/>
        <charset val="204"/>
      </rPr>
      <t xml:space="preserve">
08</t>
    </r>
  </si>
  <si>
    <t>12 семестр,                                   
8 недель</t>
  </si>
  <si>
    <t>УК-1</t>
  </si>
  <si>
    <t>УК-2</t>
  </si>
  <si>
    <t>УК-3</t>
  </si>
  <si>
    <t>УК-4</t>
  </si>
  <si>
    <t>УК-5</t>
  </si>
  <si>
    <t>УК-6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</si>
  <si>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</si>
  <si>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</si>
  <si>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</si>
  <si>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</si>
  <si>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</si>
  <si>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</si>
  <si>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</si>
  <si>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</si>
  <si>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</si>
  <si>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</si>
  <si>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</si>
  <si>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</si>
  <si>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</si>
  <si>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</si>
  <si>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</si>
  <si>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БПК-16</t>
  </si>
  <si>
    <t>БПК-17</t>
  </si>
  <si>
    <t>БПК-18</t>
  </si>
  <si>
    <t>БПК-19</t>
  </si>
  <si>
    <t>БПК-20</t>
  </si>
  <si>
    <t>БПК-21</t>
  </si>
  <si>
    <t>БПК-22</t>
  </si>
  <si>
    <t>БПК-23</t>
  </si>
  <si>
    <t>БПК-25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</si>
  <si>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</si>
  <si>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</si>
  <si>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</si>
  <si>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</si>
  <si>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</si>
  <si>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</si>
  <si>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</si>
  <si>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</si>
  <si>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</si>
  <si>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</si>
  <si>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</si>
  <si>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</si>
  <si>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</si>
  <si>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</si>
  <si>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</si>
  <si>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</si>
  <si>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</si>
  <si>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</si>
  <si>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</si>
  <si>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</si>
  <si>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</si>
  <si>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</si>
  <si>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</si>
  <si>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УК-14</t>
  </si>
  <si>
    <t>Модуль «Медицинский уход»</t>
  </si>
  <si>
    <t>Модуль «Микробиология и иммунология»</t>
  </si>
  <si>
    <t>Фтизиопульмоно-логия</t>
  </si>
  <si>
    <t>Модуль «Введение в специальность»</t>
  </si>
  <si>
    <t>Модуль «Лабораторная диагностика»</t>
  </si>
  <si>
    <t>Модуль «Психиатрия и экспертиза»</t>
  </si>
  <si>
    <r>
      <t xml:space="preserve">52 </t>
    </r>
    <r>
      <rPr>
        <vertAlign val="superscript"/>
        <sz val="11"/>
        <rFont val="Arial"/>
        <family val="2"/>
        <charset val="204"/>
      </rPr>
      <t>1</t>
    </r>
  </si>
  <si>
    <t>2д</t>
  </si>
  <si>
    <t>САНПИН</t>
  </si>
  <si>
    <t>всего</t>
  </si>
  <si>
    <t>ауд</t>
  </si>
  <si>
    <t>/18</t>
  </si>
  <si>
    <t>/16</t>
  </si>
  <si>
    <t>/1-10</t>
  </si>
  <si>
    <t>Морфологичес-кий модуль</t>
  </si>
  <si>
    <t>УК-10</t>
  </si>
  <si>
    <t>УК-7</t>
  </si>
  <si>
    <t>УК-9</t>
  </si>
  <si>
    <t>УК-11</t>
  </si>
  <si>
    <t>УК-8</t>
  </si>
  <si>
    <t>УК-12</t>
  </si>
  <si>
    <t>УК-13</t>
  </si>
  <si>
    <t>Информац технологии
Профессиональная коммуникация в медицине</t>
  </si>
  <si>
    <t xml:space="preserve">Использовать психолого-педагогические знания о целях и видах коммуникаций, организации коммуникативного процесса в здравоохранении, применять методы эффективной коммуникации при разрешении конфликтных ситуаций в медицине </t>
  </si>
  <si>
    <t>Оценивать свойства природных и синтетических органических соединений, потенциально опасных для организма человека веществ, прогнозировать их поведение в биологических средах</t>
  </si>
  <si>
    <t>Оценивать показатели физиологического состояния здорового и больного человека на основе знаний о закономерностях функционирования и регуляции жизнедеятельности целостного организма человека, его органов и систем</t>
  </si>
  <si>
    <t>Безопасность жизне-деятельности человека</t>
  </si>
  <si>
    <t>БПК-24</t>
  </si>
  <si>
    <t>Использовать знания о системе мероприятий, средствах и методах, обеспечивающих сохранение жизни, здоровья и профессиональной работоспособности отдельного человека, коллективов и населения в целом в условиях повседневного контакта с факторами среды обитания в профессиональной деятельности</t>
  </si>
  <si>
    <t>Использовать знания о закономерностях воздействия факторов среды обитания на здоровье человека, применять методы гигиенической оценки среды обитания человека для разработки базовых профилактических здоровьесберегающих мероприятий</t>
  </si>
  <si>
    <t>Применять методы, формы и средства гигиенического обучения и воспитания на индивидуальном, групповом и популяционном уровнях для организации мероприятий по формированию приверженности населения к здоровому образу жизни</t>
  </si>
  <si>
    <t>Решать задачи в области медицинской профилактики и борьбы с инфекционными болезнями на основе знаний о механизмах развития и проявлениях эпидемического процесса</t>
  </si>
  <si>
    <t>Обосновывать санитарно-гигиенические требования к организациям здравоохранения, к жилым, общественным зданиям и проектированию населенных пунктов, применять методы гигиенической оценки факторов среды обитания человека</t>
  </si>
  <si>
    <t>Использовать знания о механизмах влияния природных и антропогенных факторов окружающей среды на состояние здоровья населения, применять принципы формирования здорового образа жизни и рационального поведения в сложившейся экологической обстановке, оценивать риск здоровью населения при действии химических факторов окружающей среды</t>
  </si>
  <si>
    <t>Проводить токсиколого-гигиеническую оценку новых химических веществ, внедряемых в производство</t>
  </si>
  <si>
    <t>Оценивать состояние здоровья детей и подростков на основе знаний о закономерностях роста и развития, факторах, определяющих здоровье,  особенностях  адаптации  растущего организма к меняющимся условиям окружающей среды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</si>
  <si>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</si>
  <si>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Социально-инфекционный модуль</t>
  </si>
  <si>
    <t>Клинико-профилактичес-кий модуль</t>
  </si>
  <si>
    <t>Социально-гуманитарный модуль</t>
  </si>
  <si>
    <t>Лингвистичес-кий модуль</t>
  </si>
  <si>
    <r>
      <t xml:space="preserve">Модуль «Инфор-мационные технологии в </t>
    </r>
    <r>
      <rPr>
        <b/>
        <sz val="19"/>
        <rFont val="Arial"/>
        <family val="2"/>
        <charset val="204"/>
      </rPr>
      <t>здравоохранении»</t>
    </r>
  </si>
  <si>
    <t>Профессиональ-ные болезни</t>
  </si>
  <si>
    <t>1</t>
  </si>
  <si>
    <t>Гигиена детей и подростков</t>
  </si>
  <si>
    <t>Гигиена труда</t>
  </si>
  <si>
    <t>Коммунальная гигиена</t>
  </si>
  <si>
    <t xml:space="preserve">Применять принципы и методы санитарно-микробиологического анализа для оценки биобезопасности среды обитания человека </t>
  </si>
  <si>
    <t xml:space="preserve"> </t>
  </si>
  <si>
    <t>/32</t>
  </si>
  <si>
    <t>Судебная медицинская экспертиза</t>
  </si>
  <si>
    <t>Государственные экзамены</t>
  </si>
  <si>
    <t xml:space="preserve">Работать с оптическими приборами, составлять родословную человека, решать задачи по молекулярной биологии, общей и медицинской генетике, паразитологии, распознавать возбудителей  паразитарных заболеваний и их переносчиков на макро- и микропрепаратах </t>
  </si>
  <si>
    <t>Применять основные биофизические законы и знания об общих принципах функционирования медицинского оборудования для решения задач  профессиональной деятельности</t>
  </si>
  <si>
    <t xml:space="preserve">Разрабатывать систему профилактических мероприятий по предупреждению неблагоприятного влияния условий труда на состояние здоровья работающих на основании гигиенической оценки производственных факторов </t>
  </si>
  <si>
    <t xml:space="preserve">Определять тему, цели, задачи, составлять план и программу научного исследования, проводить сбор материала, статистический (гигиенический, эпидемиологический) анализ, формулировать выводы, разрабатывать профилактические мероприятия, рекомендации по направлению </t>
  </si>
  <si>
    <t>Эпидемиологичес-кая и санитарная микробиология</t>
  </si>
  <si>
    <r>
      <rPr>
        <vertAlign val="superscript"/>
        <sz val="11"/>
        <rFont val="Arial"/>
        <family val="2"/>
        <charset val="204"/>
      </rPr>
      <t>2</t>
    </r>
    <r>
      <rPr>
        <sz val="11"/>
        <rFont val="Arial"/>
        <family val="2"/>
        <charset val="204"/>
      </rPr>
      <t xml:space="preserve"> Интегрированный зачет проводится по учебным дисциплинам «Военная гигиена», «Военная эпидемиология», «Военно-полевая терапия»,  «Военно-полевая хирургия».</t>
    </r>
  </si>
  <si>
    <t>8 семестр,                        
17 недель</t>
  </si>
  <si>
    <t>Курсовая работа 1</t>
  </si>
  <si>
    <t>Курсовая работа 2</t>
  </si>
  <si>
    <t>Курсовая работа 3</t>
  </si>
  <si>
    <r>
      <t>Научно-исследо-вательский модуль</t>
    </r>
    <r>
      <rPr>
        <b/>
        <vertAlign val="superscript"/>
        <sz val="21"/>
        <rFont val="Arial"/>
        <family val="2"/>
        <charset val="204"/>
      </rPr>
      <t>3</t>
    </r>
  </si>
  <si>
    <t>Применять методики вычисления, анализа и прогнозирования показателей здоровья населения, использовать знания о принципах, видах, формах и условиях оказания медицинской помощи населению для планирования основных показателей деятельности организаций здравоохранения, разработки и принятия управленческих решений, оценки медицинской, социальной, экономической эффективности в здравоохранении</t>
  </si>
  <si>
    <t>ОУИС</t>
  </si>
  <si>
    <t xml:space="preserve">Применять методы и принципы снижения лучевых нагрузок на население, оценивать дозы внутреннего и внешнего облучения персонала и населения на разных стадиях развития радиационной аварии, разрабатывать систему рациональных мер по защите населения в различных радиационно-экологических условиях </t>
  </si>
  <si>
    <t>БПК-26</t>
  </si>
  <si>
    <t>БПК-27</t>
  </si>
  <si>
    <t>2.6.2</t>
  </si>
  <si>
    <t>2.12.3</t>
  </si>
  <si>
    <t>1.8.3</t>
  </si>
  <si>
    <t>1.12.3</t>
  </si>
  <si>
    <t>1.16.3</t>
  </si>
  <si>
    <t>Название  модуля, учебной дисциплины, курсовой работы</t>
  </si>
  <si>
    <t>Количество курсовых работ</t>
  </si>
  <si>
    <t>Основы админи-стративного права</t>
  </si>
  <si>
    <t>/216</t>
  </si>
  <si>
    <t>Модуль «Общественное здоровье и здра-воохранение»</t>
  </si>
  <si>
    <t>Владеть принципами и нормами биомедицинской этики, этико-деонтологическими принципами оказания медицинской помощи пациентам, оценивать конфликтные ситуации в медицине</t>
  </si>
  <si>
    <t>Охрана труда</t>
  </si>
  <si>
    <t>Основы энергосбережения</t>
  </si>
  <si>
    <t>/27</t>
  </si>
  <si>
    <r>
      <rPr>
        <vertAlign val="superscript"/>
        <sz val="11"/>
        <rFont val="Arial"/>
        <family val="2"/>
        <charset val="204"/>
      </rPr>
      <t>1</t>
    </r>
    <r>
      <rPr>
        <sz val="11"/>
        <rFont val="Arial"/>
        <family val="2"/>
        <charset val="204"/>
      </rPr>
      <t xml:space="preserve"> Учебная практика совмещается с теоретическим обучением.</t>
    </r>
  </si>
  <si>
    <t>Основы управления интеллектуальной собственностью</t>
  </si>
  <si>
    <r>
      <t xml:space="preserve">Специальная военная подготовка </t>
    </r>
    <r>
      <rPr>
        <vertAlign val="superscript"/>
        <sz val="21"/>
        <rFont val="Arial"/>
        <family val="2"/>
        <charset val="204"/>
      </rPr>
      <t>6,7</t>
    </r>
  </si>
  <si>
    <r>
      <t xml:space="preserve">3. Врачебная эпидемиологическая </t>
    </r>
    <r>
      <rPr>
        <vertAlign val="superscript"/>
        <sz val="11"/>
        <rFont val="Arial"/>
        <family val="2"/>
        <charset val="204"/>
      </rPr>
      <t>7</t>
    </r>
  </si>
  <si>
    <t>Квалификация - Врач</t>
  </si>
  <si>
    <t>История белорусской государственности</t>
  </si>
  <si>
    <t>Современная политэкономия</t>
  </si>
  <si>
    <t>2.1.3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</si>
  <si>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</si>
  <si>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</si>
  <si>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Великая Отечественная война советского народа (в контексте Второй мировой войны)</t>
  </si>
  <si>
    <t>Специальность 7-07-0911-02 Медико-профилактическое дело</t>
  </si>
  <si>
    <t>Степень: Магистр</t>
  </si>
  <si>
    <t>1 семестр,                                 
18 недель</t>
  </si>
  <si>
    <t>Компонент учреждения  образования</t>
  </si>
  <si>
    <t>2 семестр,                              
18 недель</t>
  </si>
  <si>
    <t>3д</t>
  </si>
  <si>
    <t>Психология межличностных отношений</t>
  </si>
  <si>
    <t>/124</t>
  </si>
  <si>
    <t>/40</t>
  </si>
  <si>
    <t>/142</t>
  </si>
  <si>
    <t>/96</t>
  </si>
  <si>
    <t>/26</t>
  </si>
  <si>
    <t>/24</t>
  </si>
  <si>
    <t>/14</t>
  </si>
  <si>
    <t>Философия и методология науки (канд мин)</t>
  </si>
  <si>
    <t>Применять методы научного познания в исследовательской деятельности, генерировать и реализовывать инновационные идеи</t>
  </si>
  <si>
    <t>Основы информационных технологий (канд мин)</t>
  </si>
  <si>
    <t>Решать профессиональные, научно-исследовательские и инновационные задачи на основе применения информационно-коммуникационных технологий</t>
  </si>
  <si>
    <t>Иностранный язык (канд мин)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</si>
  <si>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</si>
  <si>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</si>
  <si>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деятельности, развивать инновационную восприимчивость и способность к инновационной деятельности</t>
  </si>
  <si>
    <t>Проявлять инициативу и адаптироваться к изменениям в профессиональной деятельности, 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</si>
  <si>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ВОВ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</si>
  <si>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</si>
  <si>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</si>
  <si>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Современная политэкономия
Экономика госсектора</t>
  </si>
  <si>
    <t xml:space="preserve">Осуществлять коммуникации на иностранном языке в профессиональной деятельности, использовать знания словообразования, произношения при употреблении греко-латинской медицинской терминологии </t>
  </si>
  <si>
    <t>Использовать средства физической культуры и спорта для сохранения и укрепления здоровья, профилактики заболеваний</t>
  </si>
  <si>
    <t>Основы права</t>
  </si>
  <si>
    <t>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</si>
  <si>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>Использовать основные понятия и термины специальной лексики белорусского языка в профессиональной деятельности</t>
  </si>
  <si>
    <t xml:space="preserve">Использовать знания о закономерностях развития и строения тела человека, его систем и органов с учетом  возрастных, половых и индивидуальных особенностей, о влиянии факторов среды обитания на организм человека в профессиональной деятельности </t>
  </si>
  <si>
    <t>Использовать знания о современных химических и физико-химических методах анализа биологических жидкостей, растворов лекарственных веществ и биополимеров для произведения расчетов на основании проведенных исследований</t>
  </si>
  <si>
    <t>Основы права
Основы администартивного права</t>
  </si>
  <si>
    <t>Применять нормативные правовые акты для регулирования правоотношений в сфере здравоохранения, досудебного регулирования споров,  анализа коррупционных рисков, предотвращения коррупционных нарушений</t>
  </si>
  <si>
    <t>Профессиональная коммуникация в медицине
Психология межличностных отношений</t>
  </si>
  <si>
    <t xml:space="preserve">Применять знания о правовом статусе и управлении деятельностью органов и учреждений, осуществляющих государственный санитарный надзор  </t>
  </si>
  <si>
    <t>Оказывать первую помощь при несчастных случаях, травмах, кровотечениях, отравлениях и других состояниях, представляющих угрозу для жизни и (или) здоровья человека</t>
  </si>
  <si>
    <t>Устанавливать степень риска для здоровых и безопасных условий труда работника с последующей разработкой предупредительных мероприятий, применять принципы рационального энергосбережения</t>
  </si>
  <si>
    <t xml:space="preserve">Владеть методами сохранения и укрепления индивидуального здоровья, формирования здорового образа жизни и профилактики социально значимых заболеваний, синдрома зависимости </t>
  </si>
  <si>
    <t>УПК-1</t>
  </si>
  <si>
    <t>УПК-2</t>
  </si>
  <si>
    <t>УПК-3</t>
  </si>
  <si>
    <t>Проводить гигиеническую оценку и коррекцию статуса питания, применять методику расследования и профилактики пищевых отравлений, проводить мониторинг объектов пищевой промышленности  и общественного питания</t>
  </si>
  <si>
    <t>Медицинский уход и манипуля-ционная техника</t>
  </si>
  <si>
    <t>УК- 7</t>
  </si>
  <si>
    <t>Бел яз</t>
  </si>
  <si>
    <t>УК-6
БПК-15</t>
  </si>
  <si>
    <t>УК-4, 5
БПК-10</t>
  </si>
  <si>
    <t>БПК-9,12</t>
  </si>
  <si>
    <r>
      <t xml:space="preserve">Философия и методология науки </t>
    </r>
    <r>
      <rPr>
        <vertAlign val="superscript"/>
        <sz val="21"/>
        <rFont val="Arial"/>
        <family val="2"/>
        <charset val="204"/>
      </rPr>
      <t>8</t>
    </r>
  </si>
  <si>
    <r>
      <t xml:space="preserve">Иностранный язык </t>
    </r>
    <r>
      <rPr>
        <vertAlign val="superscript"/>
        <sz val="21"/>
        <rFont val="Arial"/>
        <family val="2"/>
        <charset val="204"/>
      </rPr>
      <t>8</t>
    </r>
  </si>
  <si>
    <r>
      <t xml:space="preserve">Основы информационных технологий </t>
    </r>
    <r>
      <rPr>
        <vertAlign val="superscript"/>
        <sz val="21"/>
        <rFont val="Arial"/>
        <family val="2"/>
        <charset val="204"/>
      </rPr>
      <t>8</t>
    </r>
  </si>
  <si>
    <t>учебных дисциплин модуля «Дополнительные виды обучения» учебного плана и изучаются по выбору обучающегося</t>
  </si>
  <si>
    <t>д - дифференцированный зачет</t>
  </si>
  <si>
    <t>4 семестр,                               
18 недель</t>
  </si>
  <si>
    <t>/506</t>
  </si>
  <si>
    <t>/508</t>
  </si>
  <si>
    <t xml:space="preserve">УК - универсальная компетенция; БПК - базовая профессиональная компетенция; УПК - углубленная профессиональная компетенция; </t>
  </si>
  <si>
    <t>СК - специализированная компетенция</t>
  </si>
  <si>
    <t>УК-2
УК-5</t>
  </si>
  <si>
    <t>1.6.3</t>
  </si>
  <si>
    <t>1.7.3</t>
  </si>
  <si>
    <t>/9д</t>
  </si>
  <si>
    <t>1. Ознакомительная профессиональная</t>
  </si>
  <si>
    <t xml:space="preserve">2. Первичная профессиональная </t>
  </si>
  <si>
    <t>4. Врачебная медико-профилактическая</t>
  </si>
  <si>
    <t>1д</t>
  </si>
  <si>
    <t>Хирургические болезни, инфекции в хирургии</t>
  </si>
  <si>
    <t>Срок обучения - 5 лет</t>
  </si>
  <si>
    <t>_______________ 2024</t>
  </si>
  <si>
    <t>7, 8</t>
  </si>
  <si>
    <t>Радиационная и экологическая медицина</t>
  </si>
  <si>
    <t>Государственный санитарный надзор в области коммунальной гигиены</t>
  </si>
  <si>
    <t>Государственный санитарный надзор в области гигиены труда</t>
  </si>
  <si>
    <t>9, 10</t>
  </si>
  <si>
    <t>Основы фармакологии</t>
  </si>
  <si>
    <t>1.8.4</t>
  </si>
  <si>
    <t>1.11</t>
  </si>
  <si>
    <t>1.11.3</t>
  </si>
  <si>
    <t>1.13</t>
  </si>
  <si>
    <t>1.14.3</t>
  </si>
  <si>
    <t>1.14.4</t>
  </si>
  <si>
    <t>1.14.5</t>
  </si>
  <si>
    <t>1.17.3</t>
  </si>
  <si>
    <t>1.17.4</t>
  </si>
  <si>
    <t>1.17.5</t>
  </si>
  <si>
    <t>1.17.6</t>
  </si>
  <si>
    <t>1.17.7</t>
  </si>
  <si>
    <t>1.17.8</t>
  </si>
  <si>
    <t>1.17.9</t>
  </si>
  <si>
    <t>2.3</t>
  </si>
  <si>
    <t>2.4</t>
  </si>
  <si>
    <t>2.4.1</t>
  </si>
  <si>
    <t>2.4.2</t>
  </si>
  <si>
    <t>2.6.3</t>
  </si>
  <si>
    <t>2.6.4</t>
  </si>
  <si>
    <t>2.6.5</t>
  </si>
  <si>
    <t>2.7.3</t>
  </si>
  <si>
    <t>2.8</t>
  </si>
  <si>
    <t>2.8.2</t>
  </si>
  <si>
    <t>2.8.3</t>
  </si>
  <si>
    <t>2.8.4</t>
  </si>
  <si>
    <t>2.8.5</t>
  </si>
  <si>
    <t>2.9</t>
  </si>
  <si>
    <t>2.9.2</t>
  </si>
  <si>
    <t>2.10.2</t>
  </si>
  <si>
    <t>2.10.3</t>
  </si>
  <si>
    <t>2.11</t>
  </si>
  <si>
    <t>2.11.1</t>
  </si>
  <si>
    <t>2.12.4</t>
  </si>
  <si>
    <t>2.12.5</t>
  </si>
  <si>
    <t>2.12.6</t>
  </si>
  <si>
    <t>2.12.7</t>
  </si>
  <si>
    <t>Лингвистический модуль</t>
  </si>
  <si>
    <t>1.3, 1.11.2</t>
  </si>
  <si>
    <t>Профессиональная коммуникация в медицине Биомедицинская этика</t>
  </si>
  <si>
    <t>1.11.2, 2.1.3</t>
  </si>
  <si>
    <t>1.11.3, 2.1.2</t>
  </si>
  <si>
    <t>УК-4, БПК-27</t>
  </si>
  <si>
    <t>1.11.1, 1.11.2</t>
  </si>
  <si>
    <t>Внутренние болезни
Хирургические болезни, инфекции в хирургии
Социально-инфекционный Психогигиена и наркология
Инфекционный модуль
Клинико-профилактический
Профессиональные болезни</t>
  </si>
  <si>
    <t>1.12.2, 1.13.2, 1.15, 1.16.1, 
1.17.1-1.17.7, 1.17.9, 1.18, 2.4</t>
  </si>
  <si>
    <t xml:space="preserve">1.16.2 </t>
  </si>
  <si>
    <t xml:space="preserve">Мед микробиология
</t>
  </si>
  <si>
    <t>СК-13, СК-14</t>
  </si>
  <si>
    <t>СК-9, СК-10</t>
  </si>
  <si>
    <t>СК-11, СК-12</t>
  </si>
  <si>
    <t>Модуль «Технологии государственного санитарного надзора»</t>
  </si>
  <si>
    <t xml:space="preserve">Специальная военная подготовка </t>
  </si>
  <si>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 xml:space="preserve"> Курсовая работа выполняется по ОЗЗ, гигиене, эпидемиологии</t>
    </r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</si>
  <si>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</si>
  <si>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</si>
  <si>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</si>
  <si>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ПРИМЕРНЫЙ УЧЕБНЫЙ ПЛАН</t>
  </si>
  <si>
    <t xml:space="preserve">Типовой учебный план </t>
  </si>
  <si>
    <t>Министра здравоохранения</t>
  </si>
  <si>
    <t>Республики Беларусь</t>
  </si>
  <si>
    <t>Регистрационный № ________________</t>
  </si>
  <si>
    <t>_______________ А.Г.Баханович</t>
  </si>
  <si>
    <t>ПРИМЕРНЫЙ УЧЕБНЫЙ ПЛАН ПО СПЕЦИАЛЬНОСТИ 7-07-0911-02 "Медико-профилактическое дело"</t>
  </si>
  <si>
    <t>Разработан в качестве примера реализации образовательного стандарта по специальности 7-07-0911-02 «Медико-профилактическое дело».</t>
  </si>
  <si>
    <t>СОГЛАСОВАНО</t>
  </si>
  <si>
    <t>Первый заместитель Министра здравоохранения Республики Беларусь</t>
  </si>
  <si>
    <t>Начальник Главного управления профессионального образования</t>
  </si>
  <si>
    <t xml:space="preserve">Министерства образования Республики Беларусь  </t>
  </si>
  <si>
    <t>Сопредседатель УМО по высшему медицинскому, фармацевтическому образованию</t>
  </si>
  <si>
    <t>___________________________ С.П.Рубникович</t>
  </si>
  <si>
    <t xml:space="preserve">Проректор по научно-методической работе Государственного учреждения </t>
  </si>
  <si>
    <t>образования «Республиканский институт высшей школы»</t>
  </si>
  <si>
    <t>___________________________ И.В.Титович</t>
  </si>
  <si>
    <t>___________________________ О.Н.Колюпанова</t>
  </si>
  <si>
    <t>Эксперт-нормоконтролер</t>
  </si>
  <si>
    <t>___________________________ И.Н.Михайлова</t>
  </si>
  <si>
    <t>Председатель НМС по медико-профилактическому делу</t>
  </si>
  <si>
    <t>___________________________ А.В.Гиндюк</t>
  </si>
  <si>
    <t xml:space="preserve">Рекомендован к утверждению Президиумом Совета УМО </t>
  </si>
  <si>
    <t>по высшему медицинскому, фармацевтическому образованию</t>
  </si>
  <si>
    <t>Протокол № ____ от ____.____.2024</t>
  </si>
  <si>
    <t>___________________ 2024</t>
  </si>
  <si>
    <t>___________________________ С.Н.Пищов</t>
  </si>
  <si>
    <t>Эпидемиологическая диагностика</t>
  </si>
  <si>
    <t>Эпидемиология инфекций с аэрозольным и контактным механизмами передачи</t>
  </si>
  <si>
    <t>Биологическая химия в профилактической медицине</t>
  </si>
  <si>
    <t>Модуль «Эпидемиологическое слежение и биобезопасность»</t>
  </si>
  <si>
    <t>Клиническая эпидемиология с основами доказательной медицины</t>
  </si>
  <si>
    <t>Санитарная охрана территории и противоэпидемическое обеспечение в условиях чрезвычайных ситуаций</t>
  </si>
  <si>
    <t xml:space="preserve">Эпидемиология зоонозных инфекций </t>
  </si>
  <si>
    <t>Госпитальная эпидемиология</t>
  </si>
  <si>
    <t>Модуль «Частная эпидемиология»</t>
  </si>
  <si>
    <t>Формирование ЗОЖ</t>
  </si>
  <si>
    <t>Применять современные технологии в организации мероприятий по профилактике хронических неинфекционных заболеваний и формированию у населения мотиваций, умений и навыков здорового образа жизни</t>
  </si>
  <si>
    <t>Профилактика в неврологии</t>
  </si>
  <si>
    <t>Использовать знания о фармакологических свойствах лекарственных средств с профилактической целью</t>
  </si>
  <si>
    <t xml:space="preserve">Оценивать объективное состояние человека на основе знаний о семиотике поражения органов и систем организма </t>
  </si>
  <si>
    <t>Использовать знания об этиологии, патогенезе, морфологических особенностях общепатологических процессов и заболеваний на разных стадиях развития (морфогенез), оценивать показания для морфологических методов исследования</t>
  </si>
  <si>
    <t xml:space="preserve">Использовать знания об этиологии и патогенезе общепатологических процессов, типовых форм патологии органов и систем организма человека для оценки патофизиологического анализа данных лабораторных исследований </t>
  </si>
  <si>
    <t>оценивать наиболее эффективные средства и методы медицинской реабилитации при наиболее распространенных заболеваниях и травмах</t>
  </si>
  <si>
    <t>оценивать методы обследования, диагностики, оказания первичной медицинской помощи при наиболее распространенных хирургических заболеваниях</t>
  </si>
  <si>
    <t>Оценивать результаты лабораторной диагностики нарушений метаболических процессов, определяющих состояние здоровья и адаптации человека к изменениям условий  среды обитания, оценивать результаты лабораторных исследований</t>
  </si>
  <si>
    <t>Организовывать проведение здоровьесберегающих мероприятий среди детей и подростков, применять навыки обеспечения их санитарно-эпидемиологического благополучия в условиях организованных коллективов</t>
  </si>
  <si>
    <t>Применять методы ретроспективного и оперативного эпидемиологического анализа заболеваемости населения инфекционными болезнями</t>
  </si>
  <si>
    <t>Применять методы клинической эпидемиологии и методические приемы доказательной медицины для обоснования эффективного и безопасного вмешательсва в профилактику инфекционных заболеваний</t>
  </si>
  <si>
    <t>Применять методы санитарной охраны территории в соответствии с Международными медико-санитарными правилами и организовывать, проводить санитарно-противоэпидемические мероприятия в условиях чрезвычайных ситуаций</t>
  </si>
  <si>
    <t>Санитарная охрана территории и  противоэпидемическое обеспечение в условиях чрезвычайных ситуаций</t>
  </si>
  <si>
    <t>2.8.6</t>
  </si>
  <si>
    <t>Модуль «Основы здоровьесбережения человека»</t>
  </si>
  <si>
    <t>Медицинский уход и манипуляционная техника</t>
  </si>
  <si>
    <t>Коммуникационно-правовой модуль</t>
  </si>
  <si>
    <t>Профессиональная коммуникация в медицине</t>
  </si>
  <si>
    <t>Терапевтический модуль</t>
  </si>
  <si>
    <t xml:space="preserve">Дерматовенерология </t>
  </si>
  <si>
    <t>Профилактика в акушерстве и гинекологии</t>
  </si>
  <si>
    <t>Профилактические аспекты педиатрии</t>
  </si>
  <si>
    <t>Эпидемиологическая и санитарная микробиология</t>
  </si>
  <si>
    <t>Научно-исследовательский модуль3</t>
  </si>
  <si>
    <t>Белорусский язык: профессиональная лексика</t>
  </si>
  <si>
    <t>Модуль «Физиология и патология»</t>
  </si>
  <si>
    <t>Медицинская реабилитация</t>
  </si>
  <si>
    <t>Модуль «Профилактическая медицина»</t>
  </si>
  <si>
    <t>5д</t>
  </si>
  <si>
    <t xml:space="preserve">Гистология, цитология, эмбриология </t>
  </si>
  <si>
    <t>10 семестр,                        
12 недель</t>
  </si>
  <si>
    <t>2.5.3</t>
  </si>
  <si>
    <t>Основы права / История медицины</t>
  </si>
  <si>
    <t>9 семестр,                                    
19 недель</t>
  </si>
  <si>
    <t>7 семестр,                    
18 недель</t>
  </si>
  <si>
    <r>
      <rPr>
        <vertAlign val="superscript"/>
        <sz val="11"/>
        <rFont val="Arial"/>
        <family val="2"/>
        <charset val="204"/>
      </rPr>
      <t>4</t>
    </r>
    <r>
      <rPr>
        <sz val="11"/>
        <rFont val="Arial"/>
        <family val="2"/>
        <charset val="204"/>
      </rPr>
      <t xml:space="preserve"> Для обучающихся по программе подготовки офицеров запаса.</t>
    </r>
  </si>
  <si>
    <r>
      <rPr>
        <vertAlign val="superscript"/>
        <sz val="11"/>
        <rFont val="Arial"/>
        <family val="2"/>
        <charset val="204"/>
      </rPr>
      <t>5</t>
    </r>
    <r>
      <rPr>
        <sz val="11"/>
        <rFont val="Arial"/>
        <family val="2"/>
        <charset val="204"/>
      </rPr>
      <t xml:space="preserve"> Итоговые сборы для обучающихся по программе подготовки офицеров запаса с экзаменом за весь период обучения приравниваются к врачебной эпидемиологической практике.</t>
    </r>
  </si>
  <si>
    <r>
      <rPr>
        <vertAlign val="superscript"/>
        <sz val="11"/>
        <rFont val="Arial"/>
        <family val="2"/>
        <charset val="204"/>
      </rPr>
      <t>6</t>
    </r>
    <r>
      <rPr>
        <sz val="11"/>
        <rFont val="Arial"/>
        <family val="2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включаются в перечень </t>
    </r>
  </si>
  <si>
    <t>СК-6, СК-15</t>
  </si>
  <si>
    <t>Применять технологии государственного надзора в области гигиены детей и подростков, гигиены питания, за коммунальными и промышленными объектами, условиями труда работающих, радиационной гигиены</t>
  </si>
  <si>
    <t>2.8.1-2.8.5</t>
  </si>
  <si>
    <t xml:space="preserve">Применять иммунологические методы для решения прикладных задач медицинской микробиологии на основе знаний о строении и закономерностях функционирования иммунной системы человека
</t>
  </si>
  <si>
    <t xml:space="preserve">Применять методы микробиологической диагностики бактериальных, вирусных, грибковых инфекций и протозойных болезней человека
</t>
  </si>
  <si>
    <t>6 семестр,                                             
17 недель</t>
  </si>
  <si>
    <t>Проводить констатацию факта смерти и давности ее наступления</t>
  </si>
  <si>
    <t>Проводить диагностику морфологии телесных повреждений и их описание, описывать труп на месте его обнаружения (проишествия)</t>
  </si>
  <si>
    <t>БПК-28</t>
  </si>
  <si>
    <t>История медицины</t>
  </si>
  <si>
    <t>УК-13, БПК-9, БПК-28</t>
  </si>
  <si>
    <t>Оценивать теории медицины на современном этапе на основе знаний о развитии способов и методов организации и оказания медицинской помощи</t>
  </si>
  <si>
    <t>2.12.1.1</t>
  </si>
  <si>
    <t>2.12.1.2</t>
  </si>
  <si>
    <t>4</t>
  </si>
  <si>
    <t>_______________ Ю.Л.Горбич</t>
  </si>
  <si>
    <t>Профилактика в оториноларингологии</t>
  </si>
  <si>
    <t>Профилактика в офтальмологии</t>
  </si>
  <si>
    <t>Профилактика в травматологии и ортопедии</t>
  </si>
  <si>
    <t>Профилактика в стоматологии</t>
  </si>
  <si>
    <t>Профилактика в онкологии</t>
  </si>
  <si>
    <t>Формирование здорового образа жизни</t>
  </si>
  <si>
    <t>Модуль «Безопасность жизнедеятельности человека»</t>
  </si>
  <si>
    <t>2. Ознакомительная клиническая</t>
  </si>
  <si>
    <t>1. Первичная клиническая</t>
  </si>
  <si>
    <t>Использовать знания о молекулярных основах процессов жизнедеятельности в организме человека в норме и при патологии, применять принципы биохимических методов диагностики заболеваний, основных методов биохимических исследований</t>
  </si>
  <si>
    <t>Осуществлять медицинский уход за пациентами; выполнять сестринские лечебные и диагностические манипуляции; выполнять санитарно-эпидемиологические требования к обращению с медицинскими отходами, применять методы стерилизации медицинских изделий (изделий медицинского назначения, медицинской техники)</t>
  </si>
  <si>
    <t>Оказывать первичную медицинскую помощь пострадавшим при чрезвычайных ситуациях природного и техногенного характера, организовывать и проводить санитарно-противоэпидемические мероприятия, в том числе санитарно-гигиенические мероприятия, среди военнослужащих</t>
  </si>
  <si>
    <t>Применять знания о методах диагностики, принципах лечения и медицинской профилактики наиболее распространенных заболеваний и травм для организации мероприятий, направленных на сохранение и укрепление здоровья населения; оказывать медицинскую помощь при состояниях, представляющих угрозу для жизни и (или) здоровья человека</t>
  </si>
  <si>
    <t>Организовывать и проводить профилактические и санитарно-противоэпидемические мероприятия в эпидемических очагах</t>
  </si>
  <si>
    <t>Проводить лабораторный контроль, определять дозовые нагрузки, оценивать радиационный риск здоровью персонала и населения</t>
  </si>
  <si>
    <t>Государственный санитарный надзор в области радиационной гигиены</t>
  </si>
  <si>
    <t>Организовывать эпидемиологическое слежение за инфекционными заболеваниями, инфекциями, связанными с оказанием медицинской помощи, профилактические и санитарно-противоэпидемические мероприятия в организациях здравоохранения</t>
  </si>
  <si>
    <t>___________________________ Ю.Л.Горбич</t>
  </si>
  <si>
    <t>2.12.7
1.3</t>
  </si>
  <si>
    <t>2.11.2, 2.12.4</t>
  </si>
  <si>
    <t xml:space="preserve">Начальник Главного управления организационно-кадровой работы и профессионального </t>
  </si>
  <si>
    <t>образования Министерства здравоохранения Республики Беларусь</t>
  </si>
  <si>
    <t>Организовывать медицинское обеспечение воинской части в военное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</si>
</sst>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6" x14ac:knownFonts="1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8"/>
      <name val="Arial"/>
      <family val="2"/>
      <charset val="204"/>
    </font>
    <font>
      <sz val="11"/>
      <color indexed="23"/>
      <name val="Arial"/>
      <family val="2"/>
      <charset val="204"/>
    </font>
    <font>
      <i/>
      <sz val="10"/>
      <name val="Times New Roman"/>
      <family val="1"/>
      <charset val="204"/>
    </font>
    <font>
      <sz val="15"/>
      <name val="Arial"/>
      <family val="2"/>
      <charset val="204"/>
    </font>
    <font>
      <b/>
      <sz val="15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Arial"/>
      <family val="2"/>
      <charset val="204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b/>
      <i/>
      <sz val="18"/>
      <name val="Arial"/>
      <family val="2"/>
      <charset val="204"/>
    </font>
    <font>
      <sz val="26"/>
      <name val="Times New Roman"/>
      <family val="1"/>
      <charset val="204"/>
    </font>
    <font>
      <u/>
      <sz val="11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vertAlign val="superscript"/>
      <sz val="11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19"/>
      <name val="Arial"/>
      <family val="2"/>
      <charset val="204"/>
    </font>
    <font>
      <b/>
      <i/>
      <sz val="20"/>
      <name val="Arial"/>
      <family val="2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Arial"/>
      <family val="2"/>
      <charset val="204"/>
    </font>
    <font>
      <sz val="21"/>
      <name val="Arial"/>
      <family val="2"/>
      <charset val="204"/>
    </font>
    <font>
      <b/>
      <sz val="21"/>
      <name val="Arial"/>
      <family val="2"/>
      <charset val="204"/>
    </font>
    <font>
      <b/>
      <vertAlign val="superscript"/>
      <sz val="21"/>
      <name val="Arial"/>
      <family val="2"/>
      <charset val="204"/>
    </font>
    <font>
      <vertAlign val="superscript"/>
      <sz val="21"/>
      <name val="Arial"/>
      <family val="2"/>
      <charset val="204"/>
    </font>
    <font>
      <sz val="1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"/>
      <family val="2"/>
      <charset val="204"/>
    </font>
    <font>
      <i/>
      <sz val="14"/>
      <name val="Times New Roman"/>
      <family val="1"/>
      <charset val="204"/>
    </font>
    <font>
      <b/>
      <sz val="9"/>
      <name val="Arial"/>
      <family val="2"/>
      <charset val="204"/>
    </font>
    <font>
      <sz val="22"/>
      <name val="Arial Narrow"/>
      <family val="2"/>
      <charset val="204"/>
    </font>
    <font>
      <sz val="16"/>
      <name val="Arial Narrow"/>
      <family val="2"/>
      <charset val="204"/>
    </font>
    <font>
      <b/>
      <sz val="17"/>
      <name val="Arial Narrow"/>
      <family val="2"/>
      <charset val="204"/>
    </font>
    <font>
      <sz val="15"/>
      <name val="Arial Narrow"/>
      <family val="2"/>
      <charset val="204"/>
    </font>
    <font>
      <b/>
      <sz val="15"/>
      <name val="Arial Narrow"/>
      <family val="2"/>
      <charset val="204"/>
    </font>
    <font>
      <b/>
      <sz val="18"/>
      <name val="Arial Narrow"/>
      <family val="2"/>
      <charset val="204"/>
    </font>
    <font>
      <sz val="17"/>
      <name val="Arial Narrow"/>
      <family val="2"/>
      <charset val="204"/>
    </font>
    <font>
      <sz val="12"/>
      <name val="Arial Narrow"/>
      <family val="2"/>
      <charset val="204"/>
    </font>
    <font>
      <sz val="20"/>
      <name val="Arial Narrow"/>
      <family val="2"/>
      <charset val="204"/>
    </font>
    <font>
      <i/>
      <sz val="22"/>
      <name val="Arial Narrow"/>
      <family val="2"/>
      <charset val="204"/>
    </font>
    <font>
      <b/>
      <sz val="22"/>
      <name val="Arial Narrow"/>
      <family val="2"/>
      <charset val="204"/>
    </font>
    <font>
      <i/>
      <sz val="17"/>
      <name val="Arial Narrow"/>
      <family val="2"/>
      <charset val="204"/>
    </font>
    <font>
      <b/>
      <sz val="16"/>
      <color rgb="FFFF0000"/>
      <name val="Times New Roman"/>
      <family val="1"/>
      <charset val="204"/>
    </font>
    <font>
      <sz val="10"/>
      <color theme="0"/>
      <name val="Arial"/>
      <family val="2"/>
      <charset val="204"/>
    </font>
    <font>
      <sz val="22"/>
      <color rgb="FFFF0000"/>
      <name val="Arial Narrow"/>
      <family val="2"/>
      <charset val="204"/>
    </font>
    <font>
      <i/>
      <sz val="22"/>
      <color rgb="FFFF0000"/>
      <name val="Arial Narrow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5"/>
      <color rgb="FFFF0000"/>
      <name val="Arial"/>
      <family val="2"/>
      <charset val="204"/>
    </font>
    <font>
      <sz val="16"/>
      <color rgb="FFFF0000"/>
      <name val="Arial"/>
      <family val="2"/>
      <charset val="204"/>
    </font>
    <font>
      <i/>
      <sz val="16"/>
      <color rgb="FFFF0000"/>
      <name val="Arial"/>
      <family val="2"/>
      <charset val="204"/>
    </font>
    <font>
      <b/>
      <sz val="17"/>
      <color rgb="FFFF0000"/>
      <name val="Arial Narrow"/>
      <family val="2"/>
      <charset val="204"/>
    </font>
    <font>
      <b/>
      <sz val="15"/>
      <color rgb="FFFF0000"/>
      <name val="Arial Narrow"/>
      <family val="2"/>
      <charset val="204"/>
    </font>
    <font>
      <sz val="20"/>
      <color rgb="FFFF0000"/>
      <name val="Arial Narrow"/>
      <family val="2"/>
      <charset val="204"/>
    </font>
    <font>
      <b/>
      <sz val="22"/>
      <color rgb="FFFF0000"/>
      <name val="Arial Narrow"/>
      <family val="2"/>
      <charset val="204"/>
    </font>
    <font>
      <sz val="14"/>
      <color theme="0"/>
      <name val="Times New Roman"/>
      <family val="1"/>
      <charset val="204"/>
    </font>
    <font>
      <sz val="15"/>
      <color theme="0"/>
      <name val="Arial"/>
      <family val="2"/>
      <charset val="204"/>
    </font>
    <font>
      <sz val="10"/>
      <color theme="0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7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678">
    <xf numFmtId="0" fontId="0" fillId="0" borderId="0" xfId="0"/>
    <xf numFmtId="0" fontId="21" fillId="0" borderId="0" xfId="0" applyFont="1" applyProtection="1"/>
    <xf numFmtId="0" fontId="22" fillId="0" borderId="0" xfId="0" applyFont="1" applyProtection="1"/>
    <xf numFmtId="0" fontId="22" fillId="0" borderId="0" xfId="0" applyFont="1"/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0" fillId="0" borderId="0" xfId="0" applyFont="1"/>
    <xf numFmtId="0" fontId="26" fillId="0" borderId="0" xfId="0" applyFont="1"/>
    <xf numFmtId="0" fontId="26" fillId="0" borderId="0" xfId="0" applyFont="1" applyProtection="1"/>
    <xf numFmtId="0" fontId="22" fillId="0" borderId="0" xfId="0" applyFont="1" applyFill="1" applyAlignment="1">
      <alignment wrapText="1"/>
    </xf>
    <xf numFmtId="0" fontId="22" fillId="0" borderId="0" xfId="0" applyFont="1" applyFill="1"/>
    <xf numFmtId="0" fontId="26" fillId="0" borderId="0" xfId="0" applyFont="1" applyFill="1" applyProtection="1"/>
    <xf numFmtId="0" fontId="29" fillId="0" borderId="0" xfId="0" applyFont="1" applyFill="1" applyProtection="1"/>
    <xf numFmtId="0" fontId="26" fillId="0" borderId="0" xfId="0" applyFont="1" applyFill="1" applyBorder="1" applyAlignment="1" applyProtection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Protection="1">
      <protection locked="0"/>
    </xf>
    <xf numFmtId="0" fontId="26" fillId="0" borderId="12" xfId="0" applyFont="1" applyFill="1" applyBorder="1" applyAlignment="1" applyProtection="1">
      <alignment horizontal="center"/>
    </xf>
    <xf numFmtId="0" fontId="26" fillId="0" borderId="0" xfId="0" applyFont="1" applyFill="1" applyBorder="1" applyProtection="1">
      <protection hidden="1"/>
    </xf>
    <xf numFmtId="0" fontId="26" fillId="0" borderId="13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</xf>
    <xf numFmtId="0" fontId="34" fillId="0" borderId="0" xfId="0" applyFont="1"/>
    <xf numFmtId="0" fontId="39" fillId="0" borderId="0" xfId="0" applyFont="1" applyAlignment="1">
      <alignment wrapText="1"/>
    </xf>
    <xf numFmtId="0" fontId="39" fillId="0" borderId="0" xfId="0" applyFont="1"/>
    <xf numFmtId="0" fontId="39" fillId="0" borderId="0" xfId="0" applyFont="1" applyFill="1" applyAlignment="1">
      <alignment wrapText="1"/>
    </xf>
    <xf numFmtId="0" fontId="39" fillId="0" borderId="0" xfId="0" applyFont="1" applyFill="1"/>
    <xf numFmtId="0" fontId="26" fillId="0" borderId="14" xfId="0" applyFont="1" applyFill="1" applyBorder="1" applyAlignment="1" applyProtection="1"/>
    <xf numFmtId="0" fontId="26" fillId="0" borderId="15" xfId="0" applyFont="1" applyFill="1" applyBorder="1" applyAlignment="1" applyProtection="1"/>
    <xf numFmtId="0" fontId="23" fillId="0" borderId="0" xfId="0" applyFont="1"/>
    <xf numFmtId="1" fontId="39" fillId="0" borderId="0" xfId="0" applyNumberFormat="1" applyFont="1" applyAlignment="1">
      <alignment wrapText="1"/>
    </xf>
    <xf numFmtId="0" fontId="43" fillId="0" borderId="0" xfId="0" applyFont="1" applyAlignment="1">
      <alignment horizontal="right"/>
    </xf>
    <xf numFmtId="1" fontId="39" fillId="25" borderId="0" xfId="0" applyNumberFormat="1" applyFont="1" applyFill="1" applyAlignment="1">
      <alignment wrapText="1"/>
    </xf>
    <xf numFmtId="0" fontId="26" fillId="25" borderId="11" xfId="0" applyFont="1" applyFill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0" fontId="43" fillId="0" borderId="0" xfId="0" applyFont="1"/>
    <xf numFmtId="0" fontId="42" fillId="0" borderId="0" xfId="0" applyFont="1"/>
    <xf numFmtId="0" fontId="43" fillId="0" borderId="0" xfId="0" applyFont="1" applyFill="1"/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0" xfId="48" applyFont="1"/>
    <xf numFmtId="0" fontId="26" fillId="0" borderId="0" xfId="48" applyFont="1" applyFill="1"/>
    <xf numFmtId="0" fontId="2" fillId="0" borderId="0" xfId="48" applyFont="1"/>
    <xf numFmtId="0" fontId="2" fillId="0" borderId="0" xfId="48"/>
    <xf numFmtId="0" fontId="21" fillId="0" borderId="0" xfId="48" applyFont="1"/>
    <xf numFmtId="0" fontId="22" fillId="0" borderId="0" xfId="48" applyFont="1"/>
    <xf numFmtId="0" fontId="45" fillId="0" borderId="0" xfId="48" applyFont="1"/>
    <xf numFmtId="0" fontId="44" fillId="0" borderId="0" xfId="48" applyFont="1"/>
    <xf numFmtId="0" fontId="23" fillId="0" borderId="0" xfId="0" applyFont="1" applyAlignment="1">
      <alignment vertical="top"/>
    </xf>
    <xf numFmtId="0" fontId="32" fillId="0" borderId="16" xfId="0" applyFont="1" applyBorder="1" applyAlignment="1" applyProtection="1">
      <alignment horizontal="center" vertical="top"/>
    </xf>
    <xf numFmtId="0" fontId="22" fillId="0" borderId="0" xfId="0" applyFont="1" applyAlignment="1">
      <alignment vertical="top"/>
    </xf>
    <xf numFmtId="0" fontId="26" fillId="0" borderId="25" xfId="0" applyFont="1" applyFill="1" applyBorder="1" applyAlignment="1" applyProtection="1">
      <alignment vertical="top"/>
    </xf>
    <xf numFmtId="1" fontId="39" fillId="0" borderId="0" xfId="0" applyNumberFormat="1" applyFont="1" applyFill="1" applyAlignment="1">
      <alignment wrapText="1"/>
    </xf>
    <xf numFmtId="0" fontId="80" fillId="26" borderId="0" xfId="0" applyFont="1" applyFill="1"/>
    <xf numFmtId="0" fontId="26" fillId="25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49" fillId="0" borderId="0" xfId="0" applyFont="1" applyProtection="1"/>
    <xf numFmtId="0" fontId="50" fillId="0" borderId="0" xfId="0" applyFont="1" applyProtection="1"/>
    <xf numFmtId="0" fontId="2" fillId="0" borderId="0" xfId="0" applyFont="1"/>
    <xf numFmtId="0" fontId="46" fillId="0" borderId="41" xfId="0" applyFont="1" applyFill="1" applyBorder="1" applyAlignment="1">
      <alignment vertical="top" wrapText="1"/>
    </xf>
    <xf numFmtId="49" fontId="30" fillId="0" borderId="0" xfId="48" applyNumberFormat="1" applyFont="1" applyAlignment="1">
      <alignment horizontal="left" wrapText="1"/>
    </xf>
    <xf numFmtId="49" fontId="2" fillId="0" borderId="0" xfId="48" applyNumberFormat="1" applyAlignment="1">
      <alignment horizontal="left" wrapText="1"/>
    </xf>
    <xf numFmtId="49" fontId="30" fillId="0" borderId="0" xfId="48" applyNumberFormat="1" applyFont="1" applyBorder="1" applyAlignment="1">
      <alignment horizontal="center"/>
    </xf>
    <xf numFmtId="49" fontId="2" fillId="0" borderId="0" xfId="48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25" borderId="0" xfId="0" applyFont="1" applyFill="1"/>
    <xf numFmtId="0" fontId="26" fillId="0" borderId="0" xfId="0" applyFont="1" applyAlignment="1">
      <alignment vertical="center"/>
    </xf>
    <xf numFmtId="0" fontId="26" fillId="25" borderId="0" xfId="0" applyFont="1" applyFill="1"/>
    <xf numFmtId="0" fontId="2" fillId="0" borderId="0" xfId="48" applyFont="1" applyFill="1" applyBorder="1" applyAlignment="1">
      <alignment horizontal="left" vertical="top" wrapText="1"/>
    </xf>
    <xf numFmtId="0" fontId="2" fillId="0" borderId="0" xfId="48" applyFont="1" applyFill="1" applyBorder="1" applyAlignment="1">
      <alignment wrapText="1"/>
    </xf>
    <xf numFmtId="0" fontId="37" fillId="0" borderId="42" xfId="0" applyFont="1" applyBorder="1" applyAlignment="1">
      <alignment horizontal="center" vertical="center" textRotation="90" wrapText="1"/>
    </xf>
    <xf numFmtId="0" fontId="37" fillId="0" borderId="43" xfId="0" applyFont="1" applyBorder="1" applyAlignment="1">
      <alignment horizontal="center" vertical="center" textRotation="90" wrapText="1"/>
    </xf>
    <xf numFmtId="0" fontId="37" fillId="0" borderId="44" xfId="0" applyFont="1" applyBorder="1" applyAlignment="1">
      <alignment horizontal="center" vertical="center" textRotation="90" wrapText="1"/>
    </xf>
    <xf numFmtId="0" fontId="40" fillId="24" borderId="44" xfId="0" applyFont="1" applyFill="1" applyBorder="1" applyAlignment="1">
      <alignment horizontal="center" vertical="center" textRotation="90" wrapText="1"/>
    </xf>
    <xf numFmtId="0" fontId="37" fillId="0" borderId="45" xfId="0" applyFont="1" applyBorder="1" applyAlignment="1">
      <alignment horizontal="center" vertical="center" textRotation="90" wrapText="1"/>
    </xf>
    <xf numFmtId="0" fontId="37" fillId="0" borderId="46" xfId="0" applyFont="1" applyBorder="1" applyAlignment="1">
      <alignment horizontal="center" vertical="center" textRotation="90" wrapText="1"/>
    </xf>
    <xf numFmtId="0" fontId="56" fillId="25" borderId="0" xfId="0" applyFont="1" applyFill="1" applyAlignment="1">
      <alignment horizontal="center"/>
    </xf>
    <xf numFmtId="1" fontId="57" fillId="25" borderId="0" xfId="0" applyNumberFormat="1" applyFont="1" applyFill="1" applyAlignment="1">
      <alignment horizontal="center" wrapText="1"/>
    </xf>
    <xf numFmtId="0" fontId="57" fillId="25" borderId="0" xfId="0" applyFont="1" applyFill="1" applyAlignment="1">
      <alignment horizontal="center"/>
    </xf>
    <xf numFmtId="0" fontId="58" fillId="25" borderId="16" xfId="0" applyFont="1" applyFill="1" applyBorder="1" applyAlignment="1" applyProtection="1">
      <alignment horizontal="center" vertical="center"/>
    </xf>
    <xf numFmtId="49" fontId="35" fillId="25" borderId="0" xfId="0" applyNumberFormat="1" applyFont="1" applyFill="1" applyAlignment="1">
      <alignment horizontal="left"/>
    </xf>
    <xf numFmtId="0" fontId="36" fillId="0" borderId="0" xfId="0" applyFont="1" applyBorder="1" applyAlignment="1" applyProtection="1">
      <alignment horizontal="center" vertical="center"/>
    </xf>
    <xf numFmtId="49" fontId="35" fillId="25" borderId="0" xfId="0" applyNumberFormat="1" applyFont="1" applyFill="1" applyAlignment="1">
      <alignment horizontal="left" vertical="top"/>
    </xf>
    <xf numFmtId="0" fontId="25" fillId="0" borderId="0" xfId="0" applyFont="1" applyProtection="1"/>
    <xf numFmtId="0" fontId="25" fillId="0" borderId="11" xfId="0" applyFont="1" applyBorder="1" applyProtection="1"/>
    <xf numFmtId="0" fontId="25" fillId="0" borderId="0" xfId="0" applyFont="1" applyBorder="1" applyProtection="1"/>
    <xf numFmtId="49" fontId="28" fillId="0" borderId="11" xfId="0" applyNumberFormat="1" applyFont="1" applyBorder="1" applyAlignment="1" applyProtection="1">
      <alignment horizont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/>
    </xf>
    <xf numFmtId="0" fontId="23" fillId="0" borderId="0" xfId="0" applyFont="1" applyProtection="1"/>
    <xf numFmtId="0" fontId="59" fillId="0" borderId="41" xfId="0" applyFont="1" applyFill="1" applyBorder="1" applyAlignment="1" applyProtection="1">
      <alignment horizontal="left" vertical="top" wrapText="1"/>
    </xf>
    <xf numFmtId="0" fontId="59" fillId="0" borderId="25" xfId="0" applyFont="1" applyFill="1" applyBorder="1" applyAlignment="1" applyProtection="1">
      <alignment horizontal="left" vertical="top" wrapText="1"/>
    </xf>
    <xf numFmtId="0" fontId="60" fillId="0" borderId="25" xfId="0" applyFont="1" applyFill="1" applyBorder="1" applyAlignment="1">
      <alignment horizontal="left" vertical="top" wrapText="1"/>
    </xf>
    <xf numFmtId="0" fontId="52" fillId="0" borderId="41" xfId="0" applyFont="1" applyFill="1" applyBorder="1" applyAlignment="1" applyProtection="1">
      <alignment horizontal="left" vertical="top" wrapText="1"/>
    </xf>
    <xf numFmtId="0" fontId="60" fillId="0" borderId="25" xfId="0" applyFont="1" applyFill="1" applyBorder="1" applyAlignment="1" applyProtection="1">
      <alignment horizontal="left" vertical="top" wrapText="1"/>
    </xf>
    <xf numFmtId="0" fontId="59" fillId="0" borderId="25" xfId="0" applyFont="1" applyFill="1" applyBorder="1" applyAlignment="1">
      <alignment vertical="top" wrapText="1"/>
    </xf>
    <xf numFmtId="0" fontId="30" fillId="0" borderId="0" xfId="48" applyFont="1" applyBorder="1" applyAlignment="1">
      <alignment horizontal="center"/>
    </xf>
    <xf numFmtId="1" fontId="64" fillId="0" borderId="37" xfId="0" applyNumberFormat="1" applyFont="1" applyFill="1" applyBorder="1" applyAlignment="1">
      <alignment wrapText="1"/>
    </xf>
    <xf numFmtId="49" fontId="65" fillId="25" borderId="56" xfId="0" applyNumberFormat="1" applyFont="1" applyFill="1" applyBorder="1" applyAlignment="1">
      <alignment horizontal="left" vertical="top" wrapText="1"/>
    </xf>
    <xf numFmtId="0" fontId="43" fillId="0" borderId="56" xfId="0" applyFont="1" applyBorder="1" applyAlignment="1">
      <alignment vertical="top" wrapText="1"/>
    </xf>
    <xf numFmtId="0" fontId="43" fillId="0" borderId="56" xfId="0" applyFont="1" applyBorder="1" applyAlignment="1">
      <alignment wrapText="1"/>
    </xf>
    <xf numFmtId="0" fontId="66" fillId="0" borderId="56" xfId="0" applyFont="1" applyBorder="1" applyAlignment="1">
      <alignment wrapText="1"/>
    </xf>
    <xf numFmtId="0" fontId="43" fillId="0" borderId="56" xfId="0" applyFont="1" applyFill="1" applyBorder="1" applyAlignment="1">
      <alignment wrapText="1"/>
    </xf>
    <xf numFmtId="0" fontId="66" fillId="0" borderId="56" xfId="0" applyFont="1" applyFill="1" applyBorder="1" applyAlignment="1">
      <alignment wrapText="1"/>
    </xf>
    <xf numFmtId="0" fontId="43" fillId="25" borderId="56" xfId="0" applyFont="1" applyFill="1" applyBorder="1" applyAlignment="1">
      <alignment horizontal="center" wrapText="1"/>
    </xf>
    <xf numFmtId="0" fontId="43" fillId="0" borderId="0" xfId="0" applyFont="1" applyAlignment="1">
      <alignment wrapText="1"/>
    </xf>
    <xf numFmtId="0" fontId="65" fillId="0" borderId="0" xfId="0" applyFont="1"/>
    <xf numFmtId="1" fontId="76" fillId="0" borderId="63" xfId="0" applyNumberFormat="1" applyFont="1" applyFill="1" applyBorder="1" applyAlignment="1">
      <alignment horizontal="right" wrapText="1"/>
    </xf>
    <xf numFmtId="1" fontId="76" fillId="0" borderId="63" xfId="0" applyNumberFormat="1" applyFont="1" applyFill="1" applyBorder="1" applyAlignment="1">
      <alignment wrapText="1"/>
    </xf>
    <xf numFmtId="1" fontId="68" fillId="0" borderId="62" xfId="0" applyNumberFormat="1" applyFont="1" applyFill="1" applyBorder="1" applyAlignment="1">
      <alignment wrapText="1"/>
    </xf>
    <xf numFmtId="1" fontId="68" fillId="0" borderId="63" xfId="0" applyNumberFormat="1" applyFont="1" applyFill="1" applyBorder="1" applyAlignment="1">
      <alignment horizontal="right" wrapText="1"/>
    </xf>
    <xf numFmtId="0" fontId="68" fillId="0" borderId="25" xfId="0" applyFont="1" applyFill="1" applyBorder="1" applyAlignment="1">
      <alignment wrapText="1"/>
    </xf>
    <xf numFmtId="0" fontId="68" fillId="0" borderId="62" xfId="0" applyFont="1" applyFill="1" applyBorder="1" applyAlignment="1">
      <alignment wrapText="1"/>
    </xf>
    <xf numFmtId="0" fontId="68" fillId="0" borderId="13" xfId="0" applyFont="1" applyFill="1" applyBorder="1" applyAlignment="1">
      <alignment wrapText="1"/>
    </xf>
    <xf numFmtId="0" fontId="68" fillId="0" borderId="11" xfId="0" applyFont="1" applyFill="1" applyBorder="1" applyAlignment="1">
      <alignment wrapText="1"/>
    </xf>
    <xf numFmtId="0" fontId="68" fillId="0" borderId="63" xfId="0" applyFont="1" applyFill="1" applyBorder="1" applyAlignment="1">
      <alignment wrapText="1"/>
    </xf>
    <xf numFmtId="1" fontId="68" fillId="0" borderId="11" xfId="0" applyNumberFormat="1" applyFont="1" applyFill="1" applyBorder="1" applyAlignment="1">
      <alignment wrapText="1"/>
    </xf>
    <xf numFmtId="1" fontId="68" fillId="0" borderId="63" xfId="0" applyNumberFormat="1" applyFont="1" applyFill="1" applyBorder="1" applyAlignment="1">
      <alignment wrapText="1"/>
    </xf>
    <xf numFmtId="1" fontId="78" fillId="0" borderId="62" xfId="0" applyNumberFormat="1" applyFont="1" applyFill="1" applyBorder="1" applyAlignment="1">
      <alignment horizontal="right" wrapText="1"/>
    </xf>
    <xf numFmtId="1" fontId="78" fillId="0" borderId="11" xfId="0" applyNumberFormat="1" applyFont="1" applyFill="1" applyBorder="1" applyAlignment="1">
      <alignment horizontal="right" wrapText="1"/>
    </xf>
    <xf numFmtId="1" fontId="78" fillId="0" borderId="63" xfId="0" applyNumberFormat="1" applyFont="1" applyFill="1" applyBorder="1" applyAlignment="1">
      <alignment horizontal="right" wrapText="1"/>
    </xf>
    <xf numFmtId="0" fontId="68" fillId="0" borderId="15" xfId="0" applyFont="1" applyFill="1" applyBorder="1" applyAlignment="1">
      <alignment wrapText="1"/>
    </xf>
    <xf numFmtId="1" fontId="68" fillId="0" borderId="15" xfId="0" applyNumberFormat="1" applyFont="1" applyFill="1" applyBorder="1" applyAlignment="1">
      <alignment wrapText="1"/>
    </xf>
    <xf numFmtId="1" fontId="68" fillId="0" borderId="25" xfId="0" applyNumberFormat="1" applyFont="1" applyFill="1" applyBorder="1" applyAlignment="1">
      <alignment wrapText="1"/>
    </xf>
    <xf numFmtId="164" fontId="68" fillId="0" borderId="63" xfId="0" applyNumberFormat="1" applyFont="1" applyFill="1" applyBorder="1" applyAlignment="1">
      <alignment wrapText="1"/>
    </xf>
    <xf numFmtId="1" fontId="68" fillId="0" borderId="13" xfId="0" applyNumberFormat="1" applyFont="1" applyFill="1" applyBorder="1" applyAlignment="1">
      <alignment wrapText="1"/>
    </xf>
    <xf numFmtId="1" fontId="68" fillId="0" borderId="41" xfId="0" applyNumberFormat="1" applyFont="1" applyFill="1" applyBorder="1" applyAlignment="1">
      <alignment wrapText="1"/>
    </xf>
    <xf numFmtId="1" fontId="68" fillId="0" borderId="68" xfId="0" applyNumberFormat="1" applyFont="1" applyFill="1" applyBorder="1" applyAlignment="1">
      <alignment wrapText="1"/>
    </xf>
    <xf numFmtId="1" fontId="68" fillId="0" borderId="10" xfId="0" applyNumberFormat="1" applyFont="1" applyFill="1" applyBorder="1" applyAlignment="1">
      <alignment wrapText="1"/>
    </xf>
    <xf numFmtId="1" fontId="68" fillId="0" borderId="69" xfId="0" applyNumberFormat="1" applyFont="1" applyFill="1" applyBorder="1" applyAlignment="1">
      <alignment wrapText="1"/>
    </xf>
    <xf numFmtId="1" fontId="68" fillId="0" borderId="70" xfId="0" applyNumberFormat="1" applyFont="1" applyFill="1" applyBorder="1" applyAlignment="1">
      <alignment wrapText="1"/>
    </xf>
    <xf numFmtId="1" fontId="68" fillId="0" borderId="62" xfId="0" applyNumberFormat="1" applyFont="1" applyFill="1" applyBorder="1" applyAlignment="1">
      <alignment horizontal="right" wrapText="1"/>
    </xf>
    <xf numFmtId="1" fontId="68" fillId="0" borderId="14" xfId="0" applyNumberFormat="1" applyFont="1" applyFill="1" applyBorder="1" applyAlignment="1">
      <alignment wrapText="1"/>
    </xf>
    <xf numFmtId="1" fontId="77" fillId="0" borderId="11" xfId="0" applyNumberFormat="1" applyFont="1" applyFill="1" applyBorder="1" applyAlignment="1">
      <alignment wrapText="1"/>
    </xf>
    <xf numFmtId="1" fontId="78" fillId="0" borderId="25" xfId="0" applyNumberFormat="1" applyFont="1" applyFill="1" applyBorder="1" applyAlignment="1">
      <alignment horizontal="right" wrapText="1"/>
    </xf>
    <xf numFmtId="1" fontId="78" fillId="0" borderId="57" xfId="0" applyNumberFormat="1" applyFont="1" applyFill="1" applyBorder="1" applyAlignment="1">
      <alignment horizontal="right" wrapText="1"/>
    </xf>
    <xf numFmtId="1" fontId="68" fillId="0" borderId="59" xfId="0" applyNumberFormat="1" applyFont="1" applyFill="1" applyBorder="1" applyAlignment="1">
      <alignment wrapText="1"/>
    </xf>
    <xf numFmtId="1" fontId="68" fillId="0" borderId="60" xfId="0" applyNumberFormat="1" applyFont="1" applyFill="1" applyBorder="1" applyAlignment="1">
      <alignment wrapText="1"/>
    </xf>
    <xf numFmtId="1" fontId="68" fillId="0" borderId="59" xfId="0" applyNumberFormat="1" applyFont="1" applyFill="1" applyBorder="1" applyAlignment="1">
      <alignment vertical="center" wrapText="1"/>
    </xf>
    <xf numFmtId="1" fontId="68" fillId="0" borderId="71" xfId="0" applyNumberFormat="1" applyFont="1" applyFill="1" applyBorder="1" applyAlignment="1">
      <alignment wrapText="1"/>
    </xf>
    <xf numFmtId="1" fontId="82" fillId="0" borderId="62" xfId="0" applyNumberFormat="1" applyFont="1" applyFill="1" applyBorder="1" applyAlignment="1">
      <alignment horizontal="right" wrapText="1"/>
    </xf>
    <xf numFmtId="0" fontId="68" fillId="0" borderId="59" xfId="0" applyFont="1" applyFill="1" applyBorder="1" applyAlignment="1">
      <alignment wrapText="1"/>
    </xf>
    <xf numFmtId="1" fontId="68" fillId="0" borderId="59" xfId="0" applyNumberFormat="1" applyFont="1" applyFill="1" applyBorder="1" applyAlignment="1">
      <alignment horizontal="right" wrapText="1"/>
    </xf>
    <xf numFmtId="1" fontId="68" fillId="0" borderId="11" xfId="0" applyNumberFormat="1" applyFont="1" applyFill="1" applyBorder="1" applyAlignment="1">
      <alignment horizontal="right" wrapText="1"/>
    </xf>
    <xf numFmtId="0" fontId="68" fillId="0" borderId="62" xfId="0" applyFont="1" applyFill="1" applyBorder="1" applyAlignment="1">
      <alignment horizontal="right" wrapText="1"/>
    </xf>
    <xf numFmtId="0" fontId="68" fillId="0" borderId="11" xfId="0" applyFont="1" applyFill="1" applyBorder="1" applyAlignment="1">
      <alignment horizontal="right" wrapText="1"/>
    </xf>
    <xf numFmtId="0" fontId="2" fillId="25" borderId="0" xfId="48" applyFont="1" applyFill="1" applyBorder="1" applyAlignment="1">
      <alignment horizontal="left" vertical="top" wrapText="1"/>
    </xf>
    <xf numFmtId="0" fontId="2" fillId="25" borderId="0" xfId="48" applyFill="1"/>
    <xf numFmtId="0" fontId="26" fillId="25" borderId="11" xfId="48" applyFont="1" applyFill="1" applyBorder="1" applyAlignment="1">
      <alignment horizontal="center" vertical="center" wrapText="1"/>
    </xf>
    <xf numFmtId="0" fontId="26" fillId="25" borderId="11" xfId="48" applyFont="1" applyFill="1" applyBorder="1" applyAlignment="1">
      <alignment horizontal="center" vertical="top" wrapText="1"/>
    </xf>
    <xf numFmtId="0" fontId="2" fillId="0" borderId="0" xfId="48" applyFont="1" applyBorder="1"/>
    <xf numFmtId="49" fontId="26" fillId="25" borderId="11" xfId="48" applyNumberFormat="1" applyFont="1" applyFill="1" applyBorder="1" applyAlignment="1">
      <alignment horizontal="center" vertical="top"/>
    </xf>
    <xf numFmtId="0" fontId="26" fillId="25" borderId="11" xfId="48" applyFont="1" applyFill="1" applyBorder="1" applyAlignment="1">
      <alignment horizontal="center" vertical="top"/>
    </xf>
    <xf numFmtId="49" fontId="26" fillId="25" borderId="11" xfId="48" applyNumberFormat="1" applyFont="1" applyFill="1" applyBorder="1" applyAlignment="1">
      <alignment horizontal="center" vertical="top" wrapText="1"/>
    </xf>
    <xf numFmtId="0" fontId="2" fillId="0" borderId="0" xfId="48" applyAlignment="1">
      <alignment vertical="top"/>
    </xf>
    <xf numFmtId="49" fontId="26" fillId="25" borderId="11" xfId="48" applyNumberFormat="1" applyFont="1" applyFill="1" applyBorder="1" applyAlignment="1">
      <alignment horizontal="center"/>
    </xf>
    <xf numFmtId="0" fontId="2" fillId="25" borderId="0" xfId="48" applyFont="1" applyFill="1" applyBorder="1" applyAlignment="1">
      <alignment vertical="top" wrapText="1"/>
    </xf>
    <xf numFmtId="0" fontId="2" fillId="25" borderId="0" xfId="48" applyFill="1" applyBorder="1" applyAlignment="1">
      <alignment vertical="top" wrapText="1"/>
    </xf>
    <xf numFmtId="49" fontId="26" fillId="25" borderId="11" xfId="48" applyNumberFormat="1" applyFont="1" applyFill="1" applyBorder="1" applyAlignment="1">
      <alignment horizontal="center" wrapText="1"/>
    </xf>
    <xf numFmtId="0" fontId="30" fillId="0" borderId="0" xfId="48" applyFont="1"/>
    <xf numFmtId="0" fontId="2" fillId="0" borderId="0" xfId="48" applyAlignment="1">
      <alignment horizontal="center"/>
    </xf>
    <xf numFmtId="49" fontId="26" fillId="25" borderId="15" xfId="48" applyNumberFormat="1" applyFont="1" applyFill="1" applyBorder="1" applyAlignment="1">
      <alignment horizontal="center" wrapText="1"/>
    </xf>
    <xf numFmtId="49" fontId="2" fillId="25" borderId="0" xfId="48" applyNumberFormat="1" applyFill="1" applyAlignment="1">
      <alignment horizontal="center"/>
    </xf>
    <xf numFmtId="0" fontId="35" fillId="0" borderId="0" xfId="0" applyFont="1" applyProtection="1"/>
    <xf numFmtId="0" fontId="65" fillId="0" borderId="0" xfId="0" applyFont="1" applyBorder="1" applyAlignment="1" applyProtection="1">
      <protection hidden="1"/>
    </xf>
    <xf numFmtId="0" fontId="65" fillId="25" borderId="0" xfId="0" applyFont="1" applyFill="1" applyProtection="1"/>
    <xf numFmtId="0" fontId="86" fillId="25" borderId="0" xfId="0" applyFont="1" applyFill="1" applyProtection="1"/>
    <xf numFmtId="0" fontId="35" fillId="0" borderId="0" xfId="0" applyFont="1" applyBorder="1" applyAlignment="1" applyProtection="1">
      <protection hidden="1"/>
    </xf>
    <xf numFmtId="0" fontId="43" fillId="25" borderId="0" xfId="0" applyFont="1" applyFill="1" applyProtection="1"/>
    <xf numFmtId="0" fontId="65" fillId="0" borderId="0" xfId="0" applyFont="1" applyBorder="1" applyProtection="1"/>
    <xf numFmtId="0" fontId="65" fillId="25" borderId="0" xfId="0" applyFont="1" applyFill="1" applyBorder="1" applyAlignment="1" applyProtection="1"/>
    <xf numFmtId="0" fontId="65" fillId="25" borderId="0" xfId="0" applyFont="1" applyFill="1" applyBorder="1" applyProtection="1"/>
    <xf numFmtId="0" fontId="65" fillId="25" borderId="0" xfId="0" applyFont="1" applyFill="1" applyAlignment="1" applyProtection="1"/>
    <xf numFmtId="0" fontId="65" fillId="25" borderId="0" xfId="0" applyFont="1" applyFill="1" applyProtection="1">
      <protection hidden="1"/>
    </xf>
    <xf numFmtId="0" fontId="35" fillId="0" borderId="0" xfId="0" applyFont="1" applyBorder="1" applyProtection="1"/>
    <xf numFmtId="0" fontId="65" fillId="25" borderId="0" xfId="0" applyFont="1" applyFill="1" applyBorder="1" applyAlignment="1" applyProtection="1">
      <protection hidden="1"/>
    </xf>
    <xf numFmtId="0" fontId="43" fillId="0" borderId="0" xfId="0" applyFont="1" applyProtection="1"/>
    <xf numFmtId="0" fontId="65" fillId="0" borderId="0" xfId="0" applyFont="1" applyProtection="1"/>
    <xf numFmtId="0" fontId="87" fillId="25" borderId="0" xfId="0" applyFont="1" applyFill="1" applyAlignment="1" applyProtection="1"/>
    <xf numFmtId="14" fontId="65" fillId="25" borderId="0" xfId="0" applyNumberFormat="1" applyFont="1" applyFill="1" applyProtection="1">
      <protection hidden="1"/>
    </xf>
    <xf numFmtId="0" fontId="2" fillId="25" borderId="0" xfId="0" applyFont="1" applyFill="1" applyProtection="1"/>
    <xf numFmtId="0" fontId="2" fillId="25" borderId="0" xfId="0" applyFont="1" applyFill="1" applyAlignment="1" applyProtection="1"/>
    <xf numFmtId="0" fontId="29" fillId="0" borderId="0" xfId="0" applyFont="1"/>
    <xf numFmtId="0" fontId="26" fillId="0" borderId="0" xfId="0" applyFont="1" applyBorder="1"/>
    <xf numFmtId="49" fontId="36" fillId="0" borderId="11" xfId="0" applyNumberFormat="1" applyFont="1" applyFill="1" applyBorder="1" applyAlignment="1" applyProtection="1">
      <alignment horizontal="left" vertical="top"/>
    </xf>
    <xf numFmtId="1" fontId="71" fillId="0" borderId="62" xfId="0" applyNumberFormat="1" applyFont="1" applyFill="1" applyBorder="1" applyAlignment="1">
      <alignment horizontal="center" wrapText="1"/>
    </xf>
    <xf numFmtId="1" fontId="71" fillId="0" borderId="63" xfId="0" applyNumberFormat="1" applyFont="1" applyFill="1" applyBorder="1" applyAlignment="1">
      <alignment horizontal="center" wrapText="1"/>
    </xf>
    <xf numFmtId="1" fontId="72" fillId="0" borderId="62" xfId="0" applyNumberFormat="1" applyFont="1" applyFill="1" applyBorder="1" applyAlignment="1">
      <alignment horizontal="right" wrapText="1"/>
    </xf>
    <xf numFmtId="1" fontId="72" fillId="0" borderId="25" xfId="0" applyNumberFormat="1" applyFont="1" applyFill="1" applyBorder="1" applyAlignment="1">
      <alignment horizontal="right" wrapText="1"/>
    </xf>
    <xf numFmtId="1" fontId="72" fillId="0" borderId="11" xfId="0" applyNumberFormat="1" applyFont="1" applyFill="1" applyBorder="1" applyAlignment="1">
      <alignment horizontal="right" wrapText="1"/>
    </xf>
    <xf numFmtId="1" fontId="72" fillId="0" borderId="63" xfId="0" applyNumberFormat="1" applyFont="1" applyFill="1" applyBorder="1" applyAlignment="1">
      <alignment horizontal="right" wrapText="1"/>
    </xf>
    <xf numFmtId="1" fontId="73" fillId="0" borderId="62" xfId="0" applyNumberFormat="1" applyFont="1" applyFill="1" applyBorder="1" applyAlignment="1">
      <alignment horizontal="right" wrapText="1"/>
    </xf>
    <xf numFmtId="1" fontId="73" fillId="0" borderId="11" xfId="0" applyNumberFormat="1" applyFont="1" applyFill="1" applyBorder="1" applyAlignment="1">
      <alignment horizontal="right" wrapText="1"/>
    </xf>
    <xf numFmtId="1" fontId="63" fillId="0" borderId="11" xfId="0" applyNumberFormat="1" applyFont="1" applyFill="1" applyBorder="1" applyAlignment="1">
      <alignment wrapText="1"/>
    </xf>
    <xf numFmtId="1" fontId="73" fillId="0" borderId="63" xfId="0" applyNumberFormat="1" applyFont="1" applyFill="1" applyBorder="1" applyAlignment="1">
      <alignment horizontal="right" wrapText="1"/>
    </xf>
    <xf numFmtId="1" fontId="72" fillId="0" borderId="57" xfId="0" applyNumberFormat="1" applyFont="1" applyFill="1" applyBorder="1" applyAlignment="1">
      <alignment horizontal="right" wrapText="1"/>
    </xf>
    <xf numFmtId="1" fontId="70" fillId="0" borderId="64" xfId="0" applyNumberFormat="1" applyFont="1" applyFill="1" applyBorder="1" applyAlignment="1">
      <alignment horizontal="center" wrapText="1"/>
    </xf>
    <xf numFmtId="49" fontId="35" fillId="0" borderId="13" xfId="0" applyNumberFormat="1" applyFont="1" applyFill="1" applyBorder="1" applyAlignment="1" applyProtection="1">
      <alignment horizontal="left" vertical="top"/>
    </xf>
    <xf numFmtId="0" fontId="77" fillId="0" borderId="11" xfId="0" applyFont="1" applyFill="1" applyBorder="1" applyAlignment="1">
      <alignment wrapText="1"/>
    </xf>
    <xf numFmtId="1" fontId="76" fillId="0" borderId="59" xfId="0" applyNumberFormat="1" applyFont="1" applyFill="1" applyBorder="1" applyAlignment="1">
      <alignment wrapText="1"/>
    </xf>
    <xf numFmtId="1" fontId="76" fillId="0" borderId="13" xfId="0" applyNumberFormat="1" applyFont="1" applyFill="1" applyBorder="1" applyAlignment="1">
      <alignment wrapText="1"/>
    </xf>
    <xf numFmtId="1" fontId="68" fillId="0" borderId="67" xfId="0" applyNumberFormat="1" applyFont="1" applyFill="1" applyBorder="1" applyAlignment="1">
      <alignment horizontal="right" wrapText="1"/>
    </xf>
    <xf numFmtId="1" fontId="76" fillId="0" borderId="64" xfId="0" applyNumberFormat="1" applyFont="1" applyFill="1" applyBorder="1" applyAlignment="1">
      <alignment horizontal="center" wrapText="1"/>
    </xf>
    <xf numFmtId="49" fontId="35" fillId="0" borderId="11" xfId="0" applyNumberFormat="1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left" vertical="center" wrapText="1"/>
    </xf>
    <xf numFmtId="1" fontId="68" fillId="0" borderId="57" xfId="0" applyNumberFormat="1" applyFont="1" applyFill="1" applyBorder="1" applyAlignment="1">
      <alignment horizontal="right" wrapText="1"/>
    </xf>
    <xf numFmtId="49" fontId="35" fillId="0" borderId="11" xfId="0" applyNumberFormat="1" applyFont="1" applyFill="1" applyBorder="1" applyAlignment="1" applyProtection="1">
      <alignment horizontal="left" vertical="center"/>
    </xf>
    <xf numFmtId="49" fontId="36" fillId="0" borderId="13" xfId="0" applyNumberFormat="1" applyFont="1" applyFill="1" applyBorder="1" applyAlignment="1" applyProtection="1">
      <alignment horizontal="left" vertical="top"/>
    </xf>
    <xf numFmtId="1" fontId="68" fillId="0" borderId="62" xfId="0" applyNumberFormat="1" applyFont="1" applyFill="1" applyBorder="1" applyAlignment="1">
      <alignment horizontal="center" wrapText="1"/>
    </xf>
    <xf numFmtId="49" fontId="35" fillId="0" borderId="11" xfId="0" applyNumberFormat="1" applyFont="1" applyFill="1" applyBorder="1" applyAlignment="1" applyProtection="1">
      <alignment horizontal="left" vertical="top"/>
    </xf>
    <xf numFmtId="49" fontId="36" fillId="0" borderId="11" xfId="0" applyNumberFormat="1" applyFont="1" applyFill="1" applyBorder="1" applyAlignment="1">
      <alignment horizontal="left" vertical="top" wrapText="1"/>
    </xf>
    <xf numFmtId="0" fontId="68" fillId="0" borderId="62" xfId="0" applyFont="1" applyFill="1" applyBorder="1" applyAlignment="1">
      <alignment horizontal="center" wrapText="1"/>
    </xf>
    <xf numFmtId="0" fontId="78" fillId="0" borderId="62" xfId="0" applyFont="1" applyFill="1" applyBorder="1" applyAlignment="1">
      <alignment horizontal="right" wrapText="1"/>
    </xf>
    <xf numFmtId="0" fontId="78" fillId="0" borderId="11" xfId="0" applyFont="1" applyFill="1" applyBorder="1" applyAlignment="1">
      <alignment horizontal="right" wrapText="1"/>
    </xf>
    <xf numFmtId="164" fontId="78" fillId="0" borderId="11" xfId="0" applyNumberFormat="1" applyFont="1" applyFill="1" applyBorder="1" applyAlignment="1">
      <alignment horizontal="right" wrapText="1"/>
    </xf>
    <xf numFmtId="164" fontId="78" fillId="0" borderId="63" xfId="0" applyNumberFormat="1" applyFont="1" applyFill="1" applyBorder="1" applyAlignment="1">
      <alignment horizontal="right" wrapText="1"/>
    </xf>
    <xf numFmtId="0" fontId="68" fillId="0" borderId="63" xfId="0" applyFont="1" applyFill="1" applyBorder="1" applyAlignment="1">
      <alignment horizontal="right" wrapText="1"/>
    </xf>
    <xf numFmtId="1" fontId="63" fillId="0" borderId="64" xfId="0" applyNumberFormat="1" applyFont="1" applyFill="1" applyBorder="1" applyAlignment="1">
      <alignment horizontal="center" wrapText="1"/>
    </xf>
    <xf numFmtId="1" fontId="68" fillId="0" borderId="63" xfId="0" applyNumberFormat="1" applyFont="1" applyFill="1" applyBorder="1" applyAlignment="1">
      <alignment horizontal="center" wrapText="1"/>
    </xf>
    <xf numFmtId="0" fontId="59" fillId="0" borderId="25" xfId="0" applyFont="1" applyFill="1" applyBorder="1" applyAlignment="1" applyProtection="1">
      <alignment horizontal="left" vertical="center" wrapText="1"/>
    </xf>
    <xf numFmtId="49" fontId="36" fillId="0" borderId="13" xfId="0" applyNumberFormat="1" applyFont="1" applyFill="1" applyBorder="1" applyAlignment="1">
      <alignment horizontal="left" vertical="top" wrapText="1"/>
    </xf>
    <xf numFmtId="1" fontId="68" fillId="0" borderId="69" xfId="0" applyNumberFormat="1" applyFont="1" applyFill="1" applyBorder="1" applyAlignment="1">
      <alignment horizontal="right" wrapText="1"/>
    </xf>
    <xf numFmtId="1" fontId="68" fillId="0" borderId="50" xfId="0" applyNumberFormat="1" applyFont="1" applyFill="1" applyBorder="1" applyAlignment="1">
      <alignment wrapText="1"/>
    </xf>
    <xf numFmtId="1" fontId="77" fillId="0" borderId="10" xfId="0" applyNumberFormat="1" applyFont="1" applyFill="1" applyBorder="1" applyAlignment="1">
      <alignment wrapText="1"/>
    </xf>
    <xf numFmtId="1" fontId="68" fillId="0" borderId="56" xfId="0" applyNumberFormat="1" applyFont="1" applyFill="1" applyBorder="1" applyAlignment="1">
      <alignment wrapText="1"/>
    </xf>
    <xf numFmtId="49" fontId="35" fillId="0" borderId="11" xfId="0" applyNumberFormat="1" applyFont="1" applyFill="1" applyBorder="1" applyAlignment="1">
      <alignment horizontal="left" vertical="top" wrapText="1"/>
    </xf>
    <xf numFmtId="0" fontId="78" fillId="0" borderId="63" xfId="0" applyFont="1" applyFill="1" applyBorder="1" applyAlignment="1">
      <alignment horizontal="right" wrapText="1"/>
    </xf>
    <xf numFmtId="164" fontId="68" fillId="0" borderId="11" xfId="0" applyNumberFormat="1" applyFont="1" applyFill="1" applyBorder="1" applyAlignment="1">
      <alignment wrapText="1"/>
    </xf>
    <xf numFmtId="0" fontId="52" fillId="0" borderId="25" xfId="0" applyFont="1" applyFill="1" applyBorder="1" applyAlignment="1" applyProtection="1">
      <alignment horizontal="left" vertical="top" wrapText="1"/>
    </xf>
    <xf numFmtId="1" fontId="78" fillId="0" borderId="14" xfId="0" applyNumberFormat="1" applyFont="1" applyFill="1" applyBorder="1" applyAlignment="1">
      <alignment wrapText="1"/>
    </xf>
    <xf numFmtId="49" fontId="71" fillId="0" borderId="11" xfId="0" applyNumberFormat="1" applyFont="1" applyFill="1" applyBorder="1" applyAlignment="1">
      <alignment horizontal="left" vertical="top" wrapText="1"/>
    </xf>
    <xf numFmtId="1" fontId="78" fillId="0" borderId="63" xfId="0" applyNumberFormat="1" applyFont="1" applyFill="1" applyBorder="1" applyAlignment="1">
      <alignment wrapText="1"/>
    </xf>
    <xf numFmtId="1" fontId="74" fillId="0" borderId="64" xfId="0" applyNumberFormat="1" applyFont="1" applyFill="1" applyBorder="1" applyAlignment="1">
      <alignment horizontal="center" wrapText="1"/>
    </xf>
    <xf numFmtId="0" fontId="68" fillId="0" borderId="60" xfId="0" applyFont="1" applyFill="1" applyBorder="1" applyAlignment="1">
      <alignment wrapText="1"/>
    </xf>
    <xf numFmtId="164" fontId="78" fillId="0" borderId="25" xfId="0" applyNumberFormat="1" applyFont="1" applyFill="1" applyBorder="1" applyAlignment="1">
      <alignment horizontal="right" wrapText="1"/>
    </xf>
    <xf numFmtId="0" fontId="77" fillId="0" borderId="13" xfId="0" applyFont="1" applyFill="1" applyBorder="1" applyAlignment="1">
      <alignment wrapText="1"/>
    </xf>
    <xf numFmtId="1" fontId="78" fillId="0" borderId="15" xfId="0" applyNumberFormat="1" applyFont="1" applyFill="1" applyBorder="1" applyAlignment="1">
      <alignment horizontal="right" wrapText="1"/>
    </xf>
    <xf numFmtId="0" fontId="59" fillId="0" borderId="25" xfId="0" applyFont="1" applyFill="1" applyBorder="1" applyAlignment="1">
      <alignment horizontal="left" vertical="top" wrapText="1"/>
    </xf>
    <xf numFmtId="0" fontId="68" fillId="0" borderId="41" xfId="0" applyFont="1" applyFill="1" applyBorder="1" applyAlignment="1">
      <alignment wrapText="1"/>
    </xf>
    <xf numFmtId="0" fontId="68" fillId="0" borderId="71" xfId="0" applyFont="1" applyFill="1" applyBorder="1" applyAlignment="1">
      <alignment wrapText="1"/>
    </xf>
    <xf numFmtId="0" fontId="68" fillId="0" borderId="67" xfId="0" applyFont="1" applyFill="1" applyBorder="1" applyAlignment="1">
      <alignment wrapText="1"/>
    </xf>
    <xf numFmtId="164" fontId="68" fillId="0" borderId="13" xfId="0" applyNumberFormat="1" applyFont="1" applyFill="1" applyBorder="1" applyAlignment="1">
      <alignment wrapText="1"/>
    </xf>
    <xf numFmtId="1" fontId="63" fillId="0" borderId="83" xfId="0" applyNumberFormat="1" applyFont="1" applyFill="1" applyBorder="1" applyAlignment="1">
      <alignment horizontal="center" wrapText="1"/>
    </xf>
    <xf numFmtId="0" fontId="60" fillId="0" borderId="41" xfId="0" applyFont="1" applyFill="1" applyBorder="1" applyAlignment="1" applyProtection="1">
      <alignment horizontal="left" vertical="top" wrapText="1"/>
    </xf>
    <xf numFmtId="1" fontId="68" fillId="0" borderId="67" xfId="0" applyNumberFormat="1" applyFont="1" applyFill="1" applyBorder="1" applyAlignment="1">
      <alignment wrapText="1"/>
    </xf>
    <xf numFmtId="1" fontId="77" fillId="0" borderId="13" xfId="0" applyNumberFormat="1" applyFont="1" applyFill="1" applyBorder="1" applyAlignment="1">
      <alignment wrapText="1"/>
    </xf>
    <xf numFmtId="49" fontId="71" fillId="0" borderId="13" xfId="0" applyNumberFormat="1" applyFont="1" applyFill="1" applyBorder="1" applyAlignment="1">
      <alignment horizontal="left" vertical="top" wrapText="1"/>
    </xf>
    <xf numFmtId="1" fontId="68" fillId="0" borderId="16" xfId="0" applyNumberFormat="1" applyFont="1" applyFill="1" applyBorder="1" applyAlignment="1">
      <alignment wrapText="1"/>
    </xf>
    <xf numFmtId="1" fontId="63" fillId="0" borderId="61" xfId="0" applyNumberFormat="1" applyFont="1" applyFill="1" applyBorder="1" applyAlignment="1">
      <alignment horizontal="center" wrapText="1"/>
    </xf>
    <xf numFmtId="1" fontId="68" fillId="0" borderId="60" xfId="0" applyNumberFormat="1" applyFont="1" applyFill="1" applyBorder="1" applyAlignment="1">
      <alignment horizontal="right" wrapText="1"/>
    </xf>
    <xf numFmtId="0" fontId="55" fillId="0" borderId="41" xfId="0" applyFont="1" applyFill="1" applyBorder="1" applyAlignment="1" applyProtection="1">
      <alignment horizontal="left" vertical="top" wrapText="1"/>
    </xf>
    <xf numFmtId="0" fontId="73" fillId="0" borderId="59" xfId="0" applyFont="1" applyFill="1" applyBorder="1" applyAlignment="1">
      <alignment wrapText="1"/>
    </xf>
    <xf numFmtId="0" fontId="73" fillId="0" borderId="60" xfId="0" applyFont="1" applyFill="1" applyBorder="1" applyAlignment="1">
      <alignment horizontal="right" wrapText="1"/>
    </xf>
    <xf numFmtId="0" fontId="70" fillId="0" borderId="59" xfId="0" applyFont="1" applyFill="1" applyBorder="1" applyAlignment="1">
      <alignment wrapText="1"/>
    </xf>
    <xf numFmtId="0" fontId="70" fillId="0" borderId="41" xfId="0" applyFont="1" applyFill="1" applyBorder="1" applyAlignment="1">
      <alignment wrapText="1"/>
    </xf>
    <xf numFmtId="0" fontId="70" fillId="0" borderId="13" xfId="0" applyFont="1" applyFill="1" applyBorder="1" applyAlignment="1">
      <alignment wrapText="1"/>
    </xf>
    <xf numFmtId="0" fontId="70" fillId="0" borderId="60" xfId="0" applyFont="1" applyFill="1" applyBorder="1" applyAlignment="1">
      <alignment wrapText="1"/>
    </xf>
    <xf numFmtId="1" fontId="70" fillId="0" borderId="67" xfId="0" applyNumberFormat="1" applyFont="1" applyFill="1" applyBorder="1" applyAlignment="1">
      <alignment horizontal="right" wrapText="1"/>
    </xf>
    <xf numFmtId="0" fontId="70" fillId="0" borderId="13" xfId="0" applyFont="1" applyFill="1" applyBorder="1" applyAlignment="1">
      <alignment horizontal="right" wrapText="1"/>
    </xf>
    <xf numFmtId="0" fontId="79" fillId="0" borderId="13" xfId="0" applyFont="1" applyFill="1" applyBorder="1" applyAlignment="1">
      <alignment horizontal="right" wrapText="1"/>
    </xf>
    <xf numFmtId="1" fontId="70" fillId="0" borderId="13" xfId="0" applyNumberFormat="1" applyFont="1" applyFill="1" applyBorder="1" applyAlignment="1">
      <alignment horizontal="right" wrapText="1"/>
    </xf>
    <xf numFmtId="1" fontId="70" fillId="0" borderId="41" xfId="0" applyNumberFormat="1" applyFont="1" applyFill="1" applyBorder="1" applyAlignment="1">
      <alignment horizontal="right" wrapText="1"/>
    </xf>
    <xf numFmtId="0" fontId="70" fillId="0" borderId="59" xfId="0" applyFont="1" applyFill="1" applyBorder="1" applyAlignment="1">
      <alignment horizontal="right" wrapText="1"/>
    </xf>
    <xf numFmtId="1" fontId="70" fillId="0" borderId="60" xfId="0" applyNumberFormat="1" applyFont="1" applyFill="1" applyBorder="1" applyAlignment="1">
      <alignment horizontal="right" wrapText="1"/>
    </xf>
    <xf numFmtId="0" fontId="70" fillId="0" borderId="41" xfId="0" applyFont="1" applyFill="1" applyBorder="1" applyAlignment="1">
      <alignment horizontal="right" wrapText="1"/>
    </xf>
    <xf numFmtId="0" fontId="70" fillId="0" borderId="60" xfId="0" applyFont="1" applyFill="1" applyBorder="1" applyAlignment="1">
      <alignment horizontal="right" wrapText="1"/>
    </xf>
    <xf numFmtId="1" fontId="70" fillId="0" borderId="59" xfId="0" applyNumberFormat="1" applyFont="1" applyFill="1" applyBorder="1" applyAlignment="1">
      <alignment horizontal="right" wrapText="1"/>
    </xf>
    <xf numFmtId="1" fontId="70" fillId="0" borderId="16" xfId="0" applyNumberFormat="1" applyFont="1" applyFill="1" applyBorder="1" applyAlignment="1">
      <alignment horizontal="right" wrapText="1"/>
    </xf>
    <xf numFmtId="0" fontId="53" fillId="0" borderId="25" xfId="0" applyFont="1" applyFill="1" applyBorder="1" applyAlignment="1" applyProtection="1">
      <alignment horizontal="left" vertical="top" wrapText="1"/>
    </xf>
    <xf numFmtId="1" fontId="68" fillId="0" borderId="11" xfId="0" applyNumberFormat="1" applyFont="1" applyFill="1" applyBorder="1"/>
    <xf numFmtId="49" fontId="35" fillId="0" borderId="13" xfId="0" applyNumberFormat="1" applyFont="1" applyFill="1" applyBorder="1" applyAlignment="1">
      <alignment horizontal="left" vertical="top" wrapText="1"/>
    </xf>
    <xf numFmtId="1" fontId="82" fillId="0" borderId="63" xfId="0" applyNumberFormat="1" applyFont="1" applyFill="1" applyBorder="1" applyAlignment="1">
      <alignment wrapText="1"/>
    </xf>
    <xf numFmtId="1" fontId="63" fillId="0" borderId="64" xfId="0" applyNumberFormat="1" applyFont="1" applyFill="1" applyBorder="1" applyAlignment="1">
      <alignment wrapText="1"/>
    </xf>
    <xf numFmtId="0" fontId="68" fillId="0" borderId="59" xfId="0" applyFont="1" applyFill="1" applyBorder="1" applyAlignment="1">
      <alignment horizontal="right" wrapText="1"/>
    </xf>
    <xf numFmtId="0" fontId="68" fillId="0" borderId="60" xfId="0" applyFont="1" applyFill="1" applyBorder="1" applyAlignment="1">
      <alignment horizontal="right" wrapText="1"/>
    </xf>
    <xf numFmtId="49" fontId="35" fillId="0" borderId="13" xfId="0" applyNumberFormat="1" applyFont="1" applyFill="1" applyBorder="1" applyAlignment="1">
      <alignment horizontal="center" vertical="top" wrapText="1"/>
    </xf>
    <xf numFmtId="0" fontId="59" fillId="0" borderId="41" xfId="0" applyFont="1" applyFill="1" applyBorder="1" applyAlignment="1">
      <alignment vertical="top" wrapText="1"/>
    </xf>
    <xf numFmtId="0" fontId="82" fillId="0" borderId="63" xfId="0" applyFont="1" applyFill="1" applyBorder="1" applyAlignment="1">
      <alignment wrapText="1"/>
    </xf>
    <xf numFmtId="0" fontId="82" fillId="0" borderId="59" xfId="0" applyFont="1" applyFill="1" applyBorder="1" applyAlignment="1">
      <alignment wrapText="1"/>
    </xf>
    <xf numFmtId="0" fontId="82" fillId="0" borderId="13" xfId="0" applyFont="1" applyFill="1" applyBorder="1" applyAlignment="1">
      <alignment wrapText="1"/>
    </xf>
    <xf numFmtId="0" fontId="83" fillId="0" borderId="13" xfId="0" applyFont="1" applyFill="1" applyBorder="1" applyAlignment="1">
      <alignment wrapText="1"/>
    </xf>
    <xf numFmtId="0" fontId="82" fillId="0" borderId="41" xfId="0" applyFont="1" applyFill="1" applyBorder="1" applyAlignment="1">
      <alignment wrapText="1"/>
    </xf>
    <xf numFmtId="164" fontId="82" fillId="0" borderId="13" xfId="0" applyNumberFormat="1" applyFont="1" applyFill="1" applyBorder="1" applyAlignment="1">
      <alignment wrapText="1"/>
    </xf>
    <xf numFmtId="0" fontId="82" fillId="0" borderId="71" xfId="0" applyFont="1" applyFill="1" applyBorder="1" applyAlignment="1">
      <alignment wrapText="1"/>
    </xf>
    <xf numFmtId="1" fontId="82" fillId="0" borderId="15" xfId="0" applyNumberFormat="1" applyFont="1" applyFill="1" applyBorder="1" applyAlignment="1">
      <alignment wrapText="1"/>
    </xf>
    <xf numFmtId="1" fontId="82" fillId="0" borderId="11" xfId="0" applyNumberFormat="1" applyFont="1" applyFill="1" applyBorder="1" applyAlignment="1">
      <alignment wrapText="1"/>
    </xf>
    <xf numFmtId="1" fontId="83" fillId="0" borderId="11" xfId="0" applyNumberFormat="1" applyFont="1" applyFill="1" applyBorder="1" applyAlignment="1">
      <alignment wrapText="1"/>
    </xf>
    <xf numFmtId="0" fontId="82" fillId="0" borderId="60" xfId="0" applyFont="1" applyFill="1" applyBorder="1" applyAlignment="1">
      <alignment wrapText="1"/>
    </xf>
    <xf numFmtId="1" fontId="82" fillId="0" borderId="59" xfId="0" applyNumberFormat="1" applyFont="1" applyFill="1" applyBorder="1" applyAlignment="1">
      <alignment wrapText="1"/>
    </xf>
    <xf numFmtId="1" fontId="82" fillId="0" borderId="13" xfId="0" applyNumberFormat="1" applyFont="1" applyFill="1" applyBorder="1" applyAlignment="1">
      <alignment wrapText="1"/>
    </xf>
    <xf numFmtId="0" fontId="82" fillId="0" borderId="11" xfId="0" applyFont="1" applyFill="1" applyBorder="1" applyAlignment="1">
      <alignment wrapText="1"/>
    </xf>
    <xf numFmtId="1" fontId="82" fillId="0" borderId="60" xfId="0" applyNumberFormat="1" applyFont="1" applyFill="1" applyBorder="1" applyAlignment="1">
      <alignment wrapText="1"/>
    </xf>
    <xf numFmtId="1" fontId="68" fillId="0" borderId="16" xfId="0" applyNumberFormat="1" applyFont="1" applyFill="1" applyBorder="1" applyAlignment="1">
      <alignment horizontal="right" wrapText="1"/>
    </xf>
    <xf numFmtId="1" fontId="82" fillId="0" borderId="62" xfId="0" applyNumberFormat="1" applyFont="1" applyFill="1" applyBorder="1" applyAlignment="1">
      <alignment wrapText="1"/>
    </xf>
    <xf numFmtId="1" fontId="82" fillId="0" borderId="25" xfId="0" applyNumberFormat="1" applyFont="1" applyFill="1" applyBorder="1" applyAlignment="1">
      <alignment wrapText="1"/>
    </xf>
    <xf numFmtId="1" fontId="82" fillId="0" borderId="41" xfId="0" applyNumberFormat="1" applyFont="1" applyFill="1" applyBorder="1" applyAlignment="1">
      <alignment wrapText="1"/>
    </xf>
    <xf numFmtId="49" fontId="72" fillId="0" borderId="13" xfId="0" applyNumberFormat="1" applyFont="1" applyFill="1" applyBorder="1" applyAlignment="1">
      <alignment horizontal="left" vertical="top" wrapText="1"/>
    </xf>
    <xf numFmtId="49" fontId="36" fillId="0" borderId="48" xfId="0" applyNumberFormat="1" applyFont="1" applyFill="1" applyBorder="1" applyAlignment="1">
      <alignment horizontal="left" vertical="top" wrapText="1"/>
    </xf>
    <xf numFmtId="0" fontId="60" fillId="0" borderId="51" xfId="0" applyFont="1" applyFill="1" applyBorder="1" applyAlignment="1">
      <alignment horizontal="left" vertical="top" wrapText="1"/>
    </xf>
    <xf numFmtId="0" fontId="68" fillId="0" borderId="72" xfId="0" applyFont="1" applyFill="1" applyBorder="1" applyAlignment="1">
      <alignment horizontal="center" wrapText="1"/>
    </xf>
    <xf numFmtId="0" fontId="68" fillId="0" borderId="73" xfId="0" applyFont="1" applyFill="1" applyBorder="1" applyAlignment="1">
      <alignment horizontal="right" wrapText="1"/>
    </xf>
    <xf numFmtId="0" fontId="78" fillId="0" borderId="72" xfId="0" applyFont="1" applyFill="1" applyBorder="1" applyAlignment="1">
      <alignment horizontal="right" wrapText="1"/>
    </xf>
    <xf numFmtId="1" fontId="78" fillId="0" borderId="51" xfId="0" applyNumberFormat="1" applyFont="1" applyFill="1" applyBorder="1" applyAlignment="1">
      <alignment horizontal="right" wrapText="1"/>
    </xf>
    <xf numFmtId="0" fontId="78" fillId="0" borderId="48" xfId="0" applyFont="1" applyFill="1" applyBorder="1" applyAlignment="1">
      <alignment horizontal="right" wrapText="1"/>
    </xf>
    <xf numFmtId="1" fontId="78" fillId="0" borderId="73" xfId="0" applyNumberFormat="1" applyFont="1" applyFill="1" applyBorder="1" applyAlignment="1">
      <alignment horizontal="right" wrapText="1"/>
    </xf>
    <xf numFmtId="1" fontId="78" fillId="0" borderId="48" xfId="0" applyNumberFormat="1" applyFont="1" applyFill="1" applyBorder="1" applyAlignment="1">
      <alignment horizontal="right" wrapText="1"/>
    </xf>
    <xf numFmtId="164" fontId="78" fillId="0" borderId="48" xfId="0" applyNumberFormat="1" applyFont="1" applyFill="1" applyBorder="1" applyAlignment="1">
      <alignment horizontal="right" wrapText="1"/>
    </xf>
    <xf numFmtId="164" fontId="78" fillId="0" borderId="51" xfId="0" applyNumberFormat="1" applyFont="1" applyFill="1" applyBorder="1" applyAlignment="1">
      <alignment horizontal="right" wrapText="1"/>
    </xf>
    <xf numFmtId="1" fontId="68" fillId="0" borderId="74" xfId="0" applyNumberFormat="1" applyFont="1" applyFill="1" applyBorder="1" applyAlignment="1">
      <alignment wrapText="1"/>
    </xf>
    <xf numFmtId="1" fontId="74" fillId="0" borderId="61" xfId="0" applyNumberFormat="1" applyFont="1" applyFill="1" applyBorder="1" applyAlignment="1">
      <alignment horizontal="center" wrapText="1"/>
    </xf>
    <xf numFmtId="0" fontId="53" fillId="0" borderId="41" xfId="0" applyFont="1" applyFill="1" applyBorder="1" applyAlignment="1">
      <alignment vertical="top" wrapText="1"/>
    </xf>
    <xf numFmtId="0" fontId="68" fillId="0" borderId="25" xfId="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right" wrapText="1"/>
    </xf>
    <xf numFmtId="0" fontId="77" fillId="0" borderId="13" xfId="0" applyFont="1" applyFill="1" applyBorder="1" applyAlignment="1">
      <alignment horizontal="right" wrapText="1"/>
    </xf>
    <xf numFmtId="164" fontId="68" fillId="0" borderId="13" xfId="0" applyNumberFormat="1" applyFont="1" applyFill="1" applyBorder="1" applyAlignment="1">
      <alignment horizontal="right" wrapText="1"/>
    </xf>
    <xf numFmtId="1" fontId="68" fillId="0" borderId="13" xfId="0" applyNumberFormat="1" applyFont="1" applyFill="1" applyBorder="1" applyAlignment="1">
      <alignment horizontal="right" wrapText="1"/>
    </xf>
    <xf numFmtId="164" fontId="68" fillId="0" borderId="60" xfId="0" applyNumberFormat="1" applyFont="1" applyFill="1" applyBorder="1" applyAlignment="1">
      <alignment horizontal="right" wrapText="1"/>
    </xf>
    <xf numFmtId="164" fontId="68" fillId="0" borderId="41" xfId="0" applyNumberFormat="1" applyFont="1" applyFill="1" applyBorder="1" applyAlignment="1">
      <alignment wrapText="1"/>
    </xf>
    <xf numFmtId="164" fontId="68" fillId="0" borderId="60" xfId="0" applyNumberFormat="1" applyFont="1" applyFill="1" applyBorder="1" applyAlignment="1">
      <alignment wrapText="1"/>
    </xf>
    <xf numFmtId="1" fontId="68" fillId="0" borderId="64" xfId="0" applyNumberFormat="1" applyFont="1" applyFill="1" applyBorder="1" applyAlignment="1">
      <alignment wrapText="1"/>
    </xf>
    <xf numFmtId="0" fontId="68" fillId="0" borderId="75" xfId="0" applyFont="1" applyFill="1" applyBorder="1" applyAlignment="1">
      <alignment horizontal="center" wrapText="1"/>
    </xf>
    <xf numFmtId="0" fontId="68" fillId="0" borderId="76" xfId="0" applyFont="1" applyFill="1" applyBorder="1" applyAlignment="1">
      <alignment horizontal="right" wrapText="1"/>
    </xf>
    <xf numFmtId="0" fontId="68" fillId="0" borderId="41" xfId="0" applyFont="1" applyFill="1" applyBorder="1" applyAlignment="1">
      <alignment horizontal="right" wrapText="1"/>
    </xf>
    <xf numFmtId="1" fontId="78" fillId="0" borderId="77" xfId="0" applyNumberFormat="1" applyFont="1" applyFill="1" applyBorder="1" applyAlignment="1">
      <alignment horizontal="right" wrapText="1"/>
    </xf>
    <xf numFmtId="0" fontId="78" fillId="0" borderId="75" xfId="0" applyFont="1" applyFill="1" applyBorder="1" applyAlignment="1">
      <alignment horizontal="right" wrapText="1"/>
    </xf>
    <xf numFmtId="0" fontId="78" fillId="0" borderId="78" xfId="0" applyFont="1" applyFill="1" applyBorder="1" applyAlignment="1">
      <alignment horizontal="right" wrapText="1"/>
    </xf>
    <xf numFmtId="1" fontId="78" fillId="0" borderId="78" xfId="0" applyNumberFormat="1" applyFont="1" applyFill="1" applyBorder="1" applyAlignment="1">
      <alignment horizontal="right" wrapText="1"/>
    </xf>
    <xf numFmtId="1" fontId="78" fillId="0" borderId="79" xfId="0" applyNumberFormat="1" applyFont="1" applyFill="1" applyBorder="1" applyAlignment="1">
      <alignment horizontal="right" wrapText="1"/>
    </xf>
    <xf numFmtId="164" fontId="78" fillId="0" borderId="78" xfId="0" applyNumberFormat="1" applyFont="1" applyFill="1" applyBorder="1" applyAlignment="1">
      <alignment horizontal="right" wrapText="1"/>
    </xf>
    <xf numFmtId="164" fontId="78" fillId="0" borderId="79" xfId="0" applyNumberFormat="1" applyFont="1" applyFill="1" applyBorder="1" applyAlignment="1">
      <alignment horizontal="right" wrapText="1"/>
    </xf>
    <xf numFmtId="1" fontId="68" fillId="0" borderId="65" xfId="0" applyNumberFormat="1" applyFont="1" applyFill="1" applyBorder="1" applyAlignment="1">
      <alignment wrapText="1"/>
    </xf>
    <xf numFmtId="49" fontId="36" fillId="0" borderId="49" xfId="0" applyNumberFormat="1" applyFont="1" applyFill="1" applyBorder="1" applyAlignment="1">
      <alignment horizontal="left" vertical="top" wrapText="1"/>
    </xf>
    <xf numFmtId="0" fontId="52" fillId="0" borderId="47" xfId="0" applyFont="1" applyFill="1" applyBorder="1" applyAlignment="1">
      <alignment horizontal="left" vertical="top" wrapText="1"/>
    </xf>
    <xf numFmtId="0" fontId="68" fillId="0" borderId="80" xfId="0" applyFont="1" applyFill="1" applyBorder="1" applyAlignment="1">
      <alignment horizontal="center" wrapText="1"/>
    </xf>
    <xf numFmtId="0" fontId="68" fillId="0" borderId="81" xfId="0" applyFont="1" applyFill="1" applyBorder="1" applyAlignment="1">
      <alignment horizontal="center" wrapText="1"/>
    </xf>
    <xf numFmtId="0" fontId="78" fillId="0" borderId="80" xfId="0" applyFont="1" applyFill="1" applyBorder="1" applyAlignment="1">
      <alignment horizontal="right" wrapText="1"/>
    </xf>
    <xf numFmtId="1" fontId="78" fillId="0" borderId="47" xfId="0" applyNumberFormat="1" applyFont="1" applyFill="1" applyBorder="1" applyAlignment="1">
      <alignment horizontal="right" wrapText="1"/>
    </xf>
    <xf numFmtId="0" fontId="78" fillId="0" borderId="49" xfId="0" applyFont="1" applyFill="1" applyBorder="1" applyAlignment="1">
      <alignment horizontal="right" wrapText="1"/>
    </xf>
    <xf numFmtId="1" fontId="78" fillId="0" borderId="81" xfId="0" applyNumberFormat="1" applyFont="1" applyFill="1" applyBorder="1" applyAlignment="1">
      <alignment horizontal="right" wrapText="1"/>
    </xf>
    <xf numFmtId="1" fontId="78" fillId="0" borderId="49" xfId="0" applyNumberFormat="1" applyFont="1" applyFill="1" applyBorder="1" applyAlignment="1">
      <alignment horizontal="right" wrapText="1"/>
    </xf>
    <xf numFmtId="164" fontId="78" fillId="0" borderId="49" xfId="0" applyNumberFormat="1" applyFont="1" applyFill="1" applyBorder="1" applyAlignment="1">
      <alignment horizontal="right" wrapText="1"/>
    </xf>
    <xf numFmtId="164" fontId="78" fillId="0" borderId="47" xfId="0" applyNumberFormat="1" applyFont="1" applyFill="1" applyBorder="1" applyAlignment="1">
      <alignment horizontal="right" wrapText="1"/>
    </xf>
    <xf numFmtId="1" fontId="68" fillId="0" borderId="66" xfId="0" applyNumberFormat="1" applyFont="1" applyFill="1" applyBorder="1" applyAlignment="1">
      <alignment wrapText="1"/>
    </xf>
    <xf numFmtId="1" fontId="74" fillId="0" borderId="66" xfId="0" applyNumberFormat="1" applyFont="1" applyFill="1" applyBorder="1" applyAlignment="1">
      <alignment horizontal="center" wrapText="1"/>
    </xf>
    <xf numFmtId="0" fontId="77" fillId="0" borderId="11" xfId="0" applyFont="1" applyFill="1" applyBorder="1" applyAlignment="1">
      <alignment horizontal="right" wrapText="1"/>
    </xf>
    <xf numFmtId="0" fontId="68" fillId="0" borderId="72" xfId="0" applyFont="1" applyFill="1" applyBorder="1" applyAlignment="1">
      <alignment horizontal="right" wrapText="1"/>
    </xf>
    <xf numFmtId="0" fontId="68" fillId="0" borderId="48" xfId="0" applyFont="1" applyFill="1" applyBorder="1" applyAlignment="1">
      <alignment horizontal="right" wrapText="1"/>
    </xf>
    <xf numFmtId="0" fontId="77" fillId="0" borderId="48" xfId="0" applyFont="1" applyFill="1" applyBorder="1" applyAlignment="1">
      <alignment wrapText="1"/>
    </xf>
    <xf numFmtId="0" fontId="77" fillId="0" borderId="48" xfId="0" applyFont="1" applyFill="1" applyBorder="1" applyAlignment="1">
      <alignment horizontal="right" wrapText="1"/>
    </xf>
    <xf numFmtId="164" fontId="68" fillId="0" borderId="48" xfId="0" applyNumberFormat="1" applyFont="1" applyFill="1" applyBorder="1" applyAlignment="1">
      <alignment wrapText="1"/>
    </xf>
    <xf numFmtId="0" fontId="68" fillId="0" borderId="82" xfId="0" applyFont="1" applyFill="1" applyBorder="1" applyAlignment="1">
      <alignment wrapText="1"/>
    </xf>
    <xf numFmtId="0" fontId="68" fillId="0" borderId="48" xfId="0" applyFont="1" applyFill="1" applyBorder="1" applyAlignment="1">
      <alignment wrapText="1"/>
    </xf>
    <xf numFmtId="164" fontId="68" fillId="0" borderId="73" xfId="0" applyNumberFormat="1" applyFont="1" applyFill="1" applyBorder="1" applyAlignment="1">
      <alignment wrapText="1"/>
    </xf>
    <xf numFmtId="49" fontId="75" fillId="0" borderId="13" xfId="0" applyNumberFormat="1" applyFont="1" applyFill="1" applyBorder="1" applyAlignment="1">
      <alignment horizontal="left" vertical="top" wrapText="1"/>
    </xf>
    <xf numFmtId="0" fontId="68" fillId="0" borderId="71" xfId="0" applyFont="1" applyFill="1" applyBorder="1" applyAlignment="1">
      <alignment horizontal="right" wrapText="1"/>
    </xf>
    <xf numFmtId="0" fontId="68" fillId="0" borderId="0" xfId="0" applyFont="1" applyFill="1"/>
    <xf numFmtId="0" fontId="68" fillId="0" borderId="15" xfId="0" applyFont="1" applyFill="1" applyBorder="1" applyAlignment="1">
      <alignment horizontal="right" wrapText="1"/>
    </xf>
    <xf numFmtId="1" fontId="68" fillId="0" borderId="15" xfId="0" applyNumberFormat="1" applyFont="1" applyFill="1" applyBorder="1" applyAlignment="1">
      <alignment horizontal="right" wrapText="1"/>
    </xf>
    <xf numFmtId="0" fontId="59" fillId="0" borderId="63" xfId="0" applyFont="1" applyFill="1" applyBorder="1" applyAlignment="1">
      <alignment vertical="top" wrapText="1"/>
    </xf>
    <xf numFmtId="0" fontId="76" fillId="0" borderId="63" xfId="0" applyFont="1" applyFill="1" applyBorder="1" applyAlignment="1">
      <alignment horizontal="right" wrapText="1"/>
    </xf>
    <xf numFmtId="0" fontId="76" fillId="0" borderId="11" xfId="0" applyFont="1" applyFill="1" applyBorder="1" applyAlignment="1">
      <alignment horizontal="right" wrapText="1"/>
    </xf>
    <xf numFmtId="17" fontId="68" fillId="0" borderId="11" xfId="0" applyNumberFormat="1" applyFont="1" applyFill="1" applyBorder="1" applyAlignment="1">
      <alignment horizontal="right" wrapText="1"/>
    </xf>
    <xf numFmtId="0" fontId="59" fillId="0" borderId="63" xfId="0" applyFont="1" applyFill="1" applyBorder="1" applyAlignment="1" applyProtection="1">
      <alignment horizontal="left" vertical="top" wrapText="1"/>
    </xf>
    <xf numFmtId="0" fontId="76" fillId="0" borderId="62" xfId="0" applyFont="1" applyFill="1" applyBorder="1" applyAlignment="1">
      <alignment wrapText="1"/>
    </xf>
    <xf numFmtId="0" fontId="59" fillId="0" borderId="85" xfId="0" applyFont="1" applyFill="1" applyBorder="1" applyAlignment="1" applyProtection="1">
      <alignment horizontal="left" vertical="top" wrapText="1"/>
    </xf>
    <xf numFmtId="0" fontId="76" fillId="0" borderId="60" xfId="0" applyFont="1" applyFill="1" applyBorder="1" applyAlignment="1">
      <alignment horizontal="right" wrapText="1"/>
    </xf>
    <xf numFmtId="1" fontId="63" fillId="0" borderId="86" xfId="0" applyNumberFormat="1" applyFont="1" applyFill="1" applyBorder="1" applyAlignment="1">
      <alignment horizontal="center" wrapText="1"/>
    </xf>
    <xf numFmtId="0" fontId="75" fillId="0" borderId="54" xfId="0" applyFont="1" applyFill="1" applyBorder="1" applyAlignment="1">
      <alignment wrapText="1"/>
    </xf>
    <xf numFmtId="0" fontId="75" fillId="0" borderId="55" xfId="0" applyFont="1" applyFill="1" applyBorder="1" applyAlignment="1">
      <alignment wrapText="1"/>
    </xf>
    <xf numFmtId="1" fontId="64" fillId="0" borderId="52" xfId="0" applyNumberFormat="1" applyFont="1" applyFill="1" applyBorder="1" applyAlignment="1">
      <alignment wrapText="1"/>
    </xf>
    <xf numFmtId="1" fontId="64" fillId="0" borderId="53" xfId="0" applyNumberFormat="1" applyFont="1" applyFill="1" applyBorder="1" applyAlignment="1">
      <alignment wrapText="1"/>
    </xf>
    <xf numFmtId="1" fontId="64" fillId="0" borderId="54" xfId="0" applyNumberFormat="1" applyFont="1" applyFill="1" applyBorder="1" applyAlignment="1">
      <alignment wrapText="1"/>
    </xf>
    <xf numFmtId="1" fontId="64" fillId="0" borderId="55" xfId="0" applyNumberFormat="1" applyFont="1" applyFill="1" applyBorder="1" applyAlignment="1">
      <alignment wrapText="1"/>
    </xf>
    <xf numFmtId="0" fontId="63" fillId="0" borderId="62" xfId="0" applyFont="1" applyFill="1" applyBorder="1" applyAlignment="1">
      <alignment wrapText="1"/>
    </xf>
    <xf numFmtId="0" fontId="63" fillId="0" borderId="63" xfId="0" applyFont="1" applyFill="1" applyBorder="1" applyAlignment="1">
      <alignment wrapText="1"/>
    </xf>
    <xf numFmtId="0" fontId="63" fillId="0" borderId="25" xfId="0" applyFont="1" applyFill="1" applyBorder="1" applyAlignment="1">
      <alignment wrapText="1"/>
    </xf>
    <xf numFmtId="0" fontId="63" fillId="0" borderId="11" xfId="0" applyFont="1" applyFill="1" applyBorder="1" applyAlignment="1">
      <alignment wrapText="1"/>
    </xf>
    <xf numFmtId="164" fontId="63" fillId="0" borderId="14" xfId="0" applyNumberFormat="1" applyFont="1" applyFill="1" applyBorder="1" applyAlignment="1">
      <alignment wrapText="1"/>
    </xf>
    <xf numFmtId="0" fontId="68" fillId="0" borderId="68" xfId="0" applyFont="1" applyFill="1" applyBorder="1" applyAlignment="1">
      <alignment wrapText="1"/>
    </xf>
    <xf numFmtId="0" fontId="68" fillId="0" borderId="69" xfId="0" applyFont="1" applyFill="1" applyBorder="1" applyAlignment="1">
      <alignment wrapText="1"/>
    </xf>
    <xf numFmtId="0" fontId="68" fillId="0" borderId="50" xfId="0" applyFont="1" applyFill="1" applyBorder="1" applyAlignment="1">
      <alignment wrapText="1"/>
    </xf>
    <xf numFmtId="0" fontId="68" fillId="0" borderId="10" xfId="0" applyFont="1" applyFill="1" applyBorder="1" applyAlignment="1">
      <alignment wrapText="1"/>
    </xf>
    <xf numFmtId="164" fontId="63" fillId="0" borderId="56" xfId="0" applyNumberFormat="1" applyFont="1" applyFill="1" applyBorder="1" applyAlignment="1">
      <alignment wrapText="1"/>
    </xf>
    <xf numFmtId="164" fontId="68" fillId="0" borderId="57" xfId="0" applyNumberFormat="1" applyFont="1" applyFill="1" applyBorder="1" applyAlignment="1">
      <alignment horizontal="center" wrapText="1"/>
    </xf>
    <xf numFmtId="164" fontId="68" fillId="0" borderId="14" xfId="0" applyNumberFormat="1" applyFont="1" applyFill="1" applyBorder="1" applyAlignment="1">
      <alignment horizontal="center" wrapText="1"/>
    </xf>
    <xf numFmtId="164" fontId="68" fillId="0" borderId="25" xfId="0" applyNumberFormat="1" applyFont="1" applyFill="1" applyBorder="1" applyAlignment="1">
      <alignment horizontal="center" wrapText="1"/>
    </xf>
    <xf numFmtId="164" fontId="68" fillId="0" borderId="58" xfId="0" applyNumberFormat="1" applyFont="1" applyFill="1" applyBorder="1" applyAlignment="1">
      <alignment horizontal="center" wrapText="1"/>
    </xf>
    <xf numFmtId="0" fontId="59" fillId="0" borderId="95" xfId="0" applyFont="1" applyFill="1" applyBorder="1" applyAlignment="1">
      <alignment vertical="top" wrapText="1"/>
    </xf>
    <xf numFmtId="0" fontId="42" fillId="0" borderId="0" xfId="0" applyFont="1" applyFill="1"/>
    <xf numFmtId="1" fontId="69" fillId="0" borderId="59" xfId="0" applyNumberFormat="1" applyFont="1" applyFill="1" applyBorder="1" applyAlignment="1">
      <alignment wrapText="1"/>
    </xf>
    <xf numFmtId="1" fontId="69" fillId="0" borderId="60" xfId="0" applyNumberFormat="1" applyFont="1" applyFill="1" applyBorder="1" applyAlignment="1">
      <alignment wrapText="1"/>
    </xf>
    <xf numFmtId="1" fontId="70" fillId="0" borderId="72" xfId="0" applyNumberFormat="1" applyFont="1" applyFill="1" applyBorder="1" applyAlignment="1">
      <alignment horizontal="right" wrapText="1"/>
    </xf>
    <xf numFmtId="1" fontId="70" fillId="0" borderId="61" xfId="0" applyNumberFormat="1" applyFont="1" applyFill="1" applyBorder="1" applyAlignment="1">
      <alignment horizontal="center" wrapText="1"/>
    </xf>
    <xf numFmtId="0" fontId="22" fillId="0" borderId="16" xfId="0" applyFont="1" applyFill="1" applyBorder="1"/>
    <xf numFmtId="0" fontId="43" fillId="0" borderId="16" xfId="0" applyFont="1" applyFill="1" applyBorder="1"/>
    <xf numFmtId="0" fontId="22" fillId="0" borderId="16" xfId="0" applyFont="1" applyFill="1" applyBorder="1" applyAlignment="1">
      <alignment wrapText="1"/>
    </xf>
    <xf numFmtId="0" fontId="24" fillId="0" borderId="0" xfId="0" applyFont="1" applyFill="1"/>
    <xf numFmtId="0" fontId="24" fillId="0" borderId="0" xfId="0" applyFont="1" applyFill="1" applyAlignment="1">
      <alignment wrapText="1"/>
    </xf>
    <xf numFmtId="0" fontId="0" fillId="0" borderId="0" xfId="0" applyFill="1"/>
    <xf numFmtId="0" fontId="23" fillId="0" borderId="0" xfId="0" applyFont="1" applyFill="1"/>
    <xf numFmtId="0" fontId="23" fillId="0" borderId="0" xfId="0" applyFont="1" applyFill="1" applyAlignment="1">
      <alignment wrapText="1"/>
    </xf>
    <xf numFmtId="0" fontId="27" fillId="0" borderId="0" xfId="0" applyFont="1" applyFill="1" applyProtection="1"/>
    <xf numFmtId="0" fontId="2" fillId="0" borderId="0" xfId="0" applyFont="1" applyFill="1" applyProtection="1"/>
    <xf numFmtId="0" fontId="30" fillId="0" borderId="0" xfId="0" applyFont="1" applyFill="1" applyProtection="1"/>
    <xf numFmtId="0" fontId="2" fillId="0" borderId="0" xfId="0" applyFont="1" applyFill="1" applyAlignment="1" applyProtection="1"/>
    <xf numFmtId="0" fontId="30" fillId="0" borderId="0" xfId="0" applyFont="1" applyFill="1" applyAlignment="1" applyProtection="1"/>
    <xf numFmtId="0" fontId="22" fillId="0" borderId="0" xfId="0" applyFont="1" applyFill="1" applyProtection="1"/>
    <xf numFmtId="0" fontId="31" fillId="0" borderId="0" xfId="0" applyFont="1" applyFill="1" applyAlignment="1" applyProtection="1"/>
    <xf numFmtId="0" fontId="30" fillId="0" borderId="0" xfId="0" applyFont="1" applyFill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0" fontId="25" fillId="0" borderId="27" xfId="0" applyFont="1" applyFill="1" applyBorder="1" applyAlignment="1" applyProtection="1">
      <alignment horizontal="center" vertical="center"/>
    </xf>
    <xf numFmtId="0" fontId="26" fillId="0" borderId="28" xfId="0" applyFont="1" applyFill="1" applyBorder="1" applyProtection="1"/>
    <xf numFmtId="0" fontId="26" fillId="0" borderId="10" xfId="0" applyFont="1" applyFill="1" applyBorder="1" applyProtection="1"/>
    <xf numFmtId="0" fontId="48" fillId="0" borderId="12" xfId="0" applyFont="1" applyFill="1" applyBorder="1" applyAlignment="1" applyProtection="1">
      <alignment horizontal="center" wrapText="1"/>
    </xf>
    <xf numFmtId="0" fontId="26" fillId="0" borderId="29" xfId="0" applyFont="1" applyFill="1" applyBorder="1" applyAlignment="1" applyProtection="1">
      <alignment horizontal="center"/>
    </xf>
    <xf numFmtId="0" fontId="26" fillId="0" borderId="30" xfId="0" applyFont="1" applyFill="1" applyBorder="1" applyProtection="1"/>
    <xf numFmtId="0" fontId="26" fillId="0" borderId="12" xfId="0" applyFont="1" applyFill="1" applyBorder="1" applyProtection="1"/>
    <xf numFmtId="0" fontId="26" fillId="0" borderId="31" xfId="0" applyFont="1" applyFill="1" applyBorder="1" applyAlignment="1" applyProtection="1">
      <alignment horizontal="center"/>
    </xf>
    <xf numFmtId="0" fontId="26" fillId="0" borderId="32" xfId="0" applyFont="1" applyFill="1" applyBorder="1" applyAlignment="1" applyProtection="1">
      <alignment vertical="top"/>
    </xf>
    <xf numFmtId="0" fontId="26" fillId="0" borderId="33" xfId="0" applyFont="1" applyFill="1" applyBorder="1" applyAlignment="1" applyProtection="1">
      <alignment vertical="top"/>
    </xf>
    <xf numFmtId="0" fontId="48" fillId="0" borderId="33" xfId="0" applyFont="1" applyFill="1" applyBorder="1" applyAlignment="1" applyProtection="1">
      <alignment horizontal="center" vertical="top" wrapText="1"/>
    </xf>
    <xf numFmtId="0" fontId="26" fillId="0" borderId="33" xfId="0" applyFont="1" applyFill="1" applyBorder="1" applyAlignment="1" applyProtection="1">
      <alignment horizontal="center" vertical="top"/>
    </xf>
    <xf numFmtId="0" fontId="26" fillId="0" borderId="34" xfId="0" applyFont="1" applyFill="1" applyBorder="1" applyAlignment="1" applyProtection="1">
      <alignment horizontal="center" vertical="top"/>
    </xf>
    <xf numFmtId="49" fontId="2" fillId="0" borderId="35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Protection="1">
      <protection locked="0"/>
    </xf>
    <xf numFmtId="0" fontId="81" fillId="0" borderId="37" xfId="0" applyFont="1" applyFill="1" applyBorder="1" applyProtection="1"/>
    <xf numFmtId="0" fontId="2" fillId="0" borderId="37" xfId="0" applyFont="1" applyFill="1" applyBorder="1" applyProtection="1"/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30" fillId="0" borderId="11" xfId="0" applyNumberFormat="1" applyFont="1" applyFill="1" applyBorder="1" applyAlignment="1" applyProtection="1">
      <alignment horizontal="center"/>
    </xf>
    <xf numFmtId="0" fontId="30" fillId="0" borderId="37" xfId="0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Protection="1"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1" fontId="26" fillId="0" borderId="17" xfId="0" applyNumberFormat="1" applyFont="1" applyFill="1" applyBorder="1" applyProtection="1">
      <protection hidden="1"/>
    </xf>
    <xf numFmtId="1" fontId="26" fillId="0" borderId="13" xfId="0" applyNumberFormat="1" applyFont="1" applyFill="1" applyBorder="1" applyProtection="1">
      <protection locked="0"/>
    </xf>
    <xf numFmtId="1" fontId="26" fillId="0" borderId="18" xfId="0" applyNumberFormat="1" applyFont="1" applyFill="1" applyBorder="1" applyAlignment="1" applyProtection="1">
      <alignment horizontal="right"/>
      <protection hidden="1"/>
    </xf>
    <xf numFmtId="49" fontId="2" fillId="0" borderId="39" xfId="0" applyNumberFormat="1" applyFont="1" applyFill="1" applyBorder="1" applyAlignment="1" applyProtection="1">
      <alignment horizontal="center"/>
    </xf>
    <xf numFmtId="0" fontId="2" fillId="0" borderId="19" xfId="0" applyFont="1" applyFill="1" applyBorder="1" applyProtection="1">
      <protection locked="0"/>
    </xf>
    <xf numFmtId="0" fontId="81" fillId="0" borderId="11" xfId="0" applyFont="1" applyFill="1" applyBorder="1" applyProtection="1"/>
    <xf numFmtId="0" fontId="2" fillId="0" borderId="11" xfId="0" applyFont="1" applyFill="1" applyBorder="1" applyProtection="1"/>
    <xf numFmtId="0" fontId="30" fillId="0" borderId="11" xfId="0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Protection="1"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1" fontId="26" fillId="0" borderId="19" xfId="0" applyNumberFormat="1" applyFont="1" applyFill="1" applyBorder="1" applyProtection="1">
      <protection hidden="1"/>
    </xf>
    <xf numFmtId="1" fontId="26" fillId="0" borderId="11" xfId="0" applyNumberFormat="1" applyFont="1" applyFill="1" applyBorder="1" applyProtection="1">
      <protection locked="0"/>
    </xf>
    <xf numFmtId="1" fontId="26" fillId="0" borderId="18" xfId="0" applyNumberFormat="1" applyFont="1" applyFill="1" applyBorder="1" applyProtection="1">
      <protection hidden="1"/>
    </xf>
    <xf numFmtId="0" fontId="30" fillId="0" borderId="11" xfId="0" applyFont="1" applyFill="1" applyBorder="1" applyProtection="1">
      <protection locked="0"/>
    </xf>
    <xf numFmtId="49" fontId="26" fillId="0" borderId="11" xfId="0" applyNumberFormat="1" applyFont="1" applyFill="1" applyBorder="1" applyAlignment="1" applyProtection="1">
      <alignment horizontal="right"/>
      <protection locked="0"/>
    </xf>
    <xf numFmtId="0" fontId="30" fillId="0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</xf>
    <xf numFmtId="0" fontId="81" fillId="0" borderId="0" xfId="0" applyFont="1" applyFill="1" applyBorder="1" applyProtection="1"/>
    <xf numFmtId="0" fontId="84" fillId="0" borderId="0" xfId="0" applyFont="1" applyFill="1" applyBorder="1" applyProtection="1"/>
    <xf numFmtId="1" fontId="26" fillId="0" borderId="26" xfId="0" applyNumberFormat="1" applyFont="1" applyFill="1" applyBorder="1" applyProtection="1">
      <protection hidden="1"/>
    </xf>
    <xf numFmtId="1" fontId="26" fillId="0" borderId="23" xfId="0" applyNumberFormat="1" applyFont="1" applyFill="1" applyBorder="1" applyProtection="1">
      <protection hidden="1"/>
    </xf>
    <xf numFmtId="1" fontId="29" fillId="0" borderId="24" xfId="0" applyNumberFormat="1" applyFont="1" applyFill="1" applyBorder="1" applyProtection="1">
      <protection hidden="1"/>
    </xf>
    <xf numFmtId="0" fontId="90" fillId="0" borderId="0" xfId="0" applyFont="1" applyProtection="1"/>
    <xf numFmtId="0" fontId="92" fillId="0" borderId="43" xfId="0" applyFont="1" applyBorder="1" applyAlignment="1">
      <alignment horizontal="center" vertical="center" textRotation="90" wrapText="1"/>
    </xf>
    <xf numFmtId="0" fontId="92" fillId="0" borderId="44" xfId="0" applyFont="1" applyBorder="1" applyAlignment="1">
      <alignment horizontal="center" vertical="center" textRotation="90" wrapText="1"/>
    </xf>
    <xf numFmtId="0" fontId="93" fillId="24" borderId="44" xfId="0" applyFont="1" applyFill="1" applyBorder="1" applyAlignment="1">
      <alignment horizontal="center" vertical="center" textRotation="90" wrapText="1"/>
    </xf>
    <xf numFmtId="0" fontId="92" fillId="0" borderId="46" xfId="0" applyFont="1" applyBorder="1" applyAlignment="1">
      <alignment horizontal="center" vertical="center" textRotation="90" wrapText="1"/>
    </xf>
    <xf numFmtId="1" fontId="94" fillId="0" borderId="72" xfId="0" applyNumberFormat="1" applyFont="1" applyFill="1" applyBorder="1" applyAlignment="1">
      <alignment horizontal="right" wrapText="1"/>
    </xf>
    <xf numFmtId="1" fontId="94" fillId="0" borderId="48" xfId="0" applyNumberFormat="1" applyFont="1" applyFill="1" applyBorder="1" applyAlignment="1">
      <alignment horizontal="right" wrapText="1"/>
    </xf>
    <xf numFmtId="1" fontId="94" fillId="0" borderId="73" xfId="0" applyNumberFormat="1" applyFont="1" applyFill="1" applyBorder="1" applyAlignment="1">
      <alignment horizontal="right" wrapText="1"/>
    </xf>
    <xf numFmtId="1" fontId="95" fillId="0" borderId="62" xfId="0" applyNumberFormat="1" applyFont="1" applyFill="1" applyBorder="1" applyAlignment="1">
      <alignment horizontal="right" wrapText="1"/>
    </xf>
    <xf numFmtId="1" fontId="95" fillId="0" borderId="11" xfId="0" applyNumberFormat="1" applyFont="1" applyFill="1" applyBorder="1" applyAlignment="1">
      <alignment horizontal="right" wrapText="1"/>
    </xf>
    <xf numFmtId="1" fontId="95" fillId="0" borderId="63" xfId="0" applyNumberFormat="1" applyFont="1" applyFill="1" applyBorder="1" applyAlignment="1">
      <alignment horizontal="right" wrapText="1"/>
    </xf>
    <xf numFmtId="1" fontId="96" fillId="0" borderId="59" xfId="0" applyNumberFormat="1" applyFont="1" applyFill="1" applyBorder="1" applyAlignment="1">
      <alignment wrapText="1"/>
    </xf>
    <xf numFmtId="1" fontId="96" fillId="0" borderId="13" xfId="0" applyNumberFormat="1" applyFont="1" applyFill="1" applyBorder="1" applyAlignment="1">
      <alignment wrapText="1"/>
    </xf>
    <xf numFmtId="1" fontId="96" fillId="0" borderId="60" xfId="0" applyNumberFormat="1" applyFont="1" applyFill="1" applyBorder="1" applyAlignment="1">
      <alignment wrapText="1"/>
    </xf>
    <xf numFmtId="1" fontId="97" fillId="0" borderId="62" xfId="0" applyNumberFormat="1" applyFont="1" applyFill="1" applyBorder="1" applyAlignment="1">
      <alignment horizontal="right" wrapText="1"/>
    </xf>
    <xf numFmtId="1" fontId="97" fillId="0" borderId="11" xfId="0" applyNumberFormat="1" applyFont="1" applyFill="1" applyBorder="1" applyAlignment="1">
      <alignment horizontal="right" wrapText="1"/>
    </xf>
    <xf numFmtId="1" fontId="97" fillId="0" borderId="63" xfId="0" applyNumberFormat="1" applyFont="1" applyFill="1" applyBorder="1" applyAlignment="1">
      <alignment horizontal="right" wrapText="1"/>
    </xf>
    <xf numFmtId="0" fontId="82" fillId="0" borderId="62" xfId="0" applyFont="1" applyFill="1" applyBorder="1" applyAlignment="1">
      <alignment wrapText="1"/>
    </xf>
    <xf numFmtId="0" fontId="83" fillId="0" borderId="11" xfId="0" applyFont="1" applyFill="1" applyBorder="1" applyAlignment="1">
      <alignment wrapText="1"/>
    </xf>
    <xf numFmtId="0" fontId="43" fillId="0" borderId="16" xfId="0" applyFont="1" applyFill="1" applyBorder="1" applyAlignment="1">
      <alignment wrapText="1"/>
    </xf>
    <xf numFmtId="0" fontId="30" fillId="0" borderId="37" xfId="0" applyFont="1" applyFill="1" applyBorder="1" applyProtection="1"/>
    <xf numFmtId="0" fontId="30" fillId="0" borderId="11" xfId="0" applyFont="1" applyFill="1" applyBorder="1" applyProtection="1"/>
    <xf numFmtId="0" fontId="60" fillId="0" borderId="50" xfId="0" applyFont="1" applyFill="1" applyBorder="1" applyAlignment="1" applyProtection="1">
      <alignment horizontal="left" vertical="top" wrapText="1"/>
    </xf>
    <xf numFmtId="49" fontId="26" fillId="0" borderId="11" xfId="48" applyNumberFormat="1" applyFont="1" applyFill="1" applyBorder="1" applyAlignment="1">
      <alignment horizontal="center"/>
    </xf>
    <xf numFmtId="0" fontId="68" fillId="0" borderId="75" xfId="0" applyFont="1" applyFill="1" applyBorder="1" applyAlignment="1">
      <alignment horizontal="right" wrapText="1"/>
    </xf>
    <xf numFmtId="0" fontId="43" fillId="0" borderId="0" xfId="0" applyFont="1" applyFill="1" applyAlignment="1">
      <alignment wrapText="1"/>
    </xf>
    <xf numFmtId="49" fontId="26" fillId="0" borderId="11" xfId="0" applyNumberFormat="1" applyFont="1" applyFill="1" applyBorder="1" applyAlignment="1" applyProtection="1">
      <alignment horizontal="center"/>
      <protection locked="0"/>
    </xf>
    <xf numFmtId="164" fontId="68" fillId="0" borderId="25" xfId="0" applyNumberFormat="1" applyFont="1" applyFill="1" applyBorder="1" applyAlignment="1">
      <alignment wrapText="1"/>
    </xf>
    <xf numFmtId="1" fontId="68" fillId="0" borderId="48" xfId="0" applyNumberFormat="1" applyFont="1" applyFill="1" applyBorder="1" applyAlignment="1">
      <alignment horizontal="right" wrapText="1"/>
    </xf>
    <xf numFmtId="49" fontId="2" fillId="26" borderId="0" xfId="48" applyNumberFormat="1" applyFill="1" applyAlignment="1">
      <alignment vertical="center"/>
    </xf>
    <xf numFmtId="0" fontId="68" fillId="0" borderId="14" xfId="0" applyNumberFormat="1" applyFont="1" applyFill="1" applyBorder="1" applyAlignment="1">
      <alignment horizontal="center" wrapText="1"/>
    </xf>
    <xf numFmtId="0" fontId="26" fillId="0" borderId="0" xfId="0" applyFont="1" applyFill="1"/>
    <xf numFmtId="0" fontId="65" fillId="25" borderId="0" xfId="0" applyFont="1" applyFill="1" applyAlignment="1" applyProtection="1">
      <alignment horizontal="center"/>
    </xf>
    <xf numFmtId="0" fontId="87" fillId="25" borderId="0" xfId="0" applyFont="1" applyFill="1" applyAlignment="1" applyProtection="1">
      <alignment horizontal="center"/>
    </xf>
    <xf numFmtId="0" fontId="25" fillId="0" borderId="53" xfId="0" applyFont="1" applyFill="1" applyBorder="1" applyAlignment="1" applyProtection="1">
      <alignment horizontal="center" vertical="center"/>
    </xf>
    <xf numFmtId="0" fontId="25" fillId="0" borderId="89" xfId="0" applyFont="1" applyFill="1" applyBorder="1" applyAlignment="1" applyProtection="1">
      <alignment horizontal="center" vertical="center"/>
    </xf>
    <xf numFmtId="0" fontId="25" fillId="0" borderId="90" xfId="0" applyFont="1" applyFill="1" applyBorder="1" applyAlignment="1" applyProtection="1">
      <alignment horizontal="center" vertical="center"/>
    </xf>
    <xf numFmtId="0" fontId="2" fillId="0" borderId="87" xfId="0" applyFont="1" applyFill="1" applyBorder="1" applyAlignment="1" applyProtection="1">
      <alignment horizontal="center" vertical="center" wrapText="1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40" xfId="0" applyFont="1" applyFill="1" applyBorder="1" applyAlignment="1" applyProtection="1">
      <alignment horizontal="center" vertical="center" shrinkToFit="1"/>
    </xf>
    <xf numFmtId="0" fontId="25" fillId="0" borderId="88" xfId="0" applyFont="1" applyFill="1" applyBorder="1" applyAlignment="1" applyProtection="1">
      <alignment horizontal="center" vertical="center"/>
    </xf>
    <xf numFmtId="0" fontId="25" fillId="0" borderId="37" xfId="0" applyFont="1" applyFill="1" applyBorder="1" applyAlignment="1" applyProtection="1">
      <alignment horizontal="center" vertical="center"/>
    </xf>
    <xf numFmtId="0" fontId="25" fillId="0" borderId="38" xfId="0" applyFont="1" applyFill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 textRotation="90" wrapText="1"/>
    </xf>
    <xf numFmtId="0" fontId="26" fillId="0" borderId="18" xfId="0" applyFont="1" applyFill="1" applyBorder="1" applyAlignment="1" applyProtection="1">
      <alignment horizontal="center" vertical="center" textRotation="90" wrapText="1"/>
    </xf>
    <xf numFmtId="0" fontId="26" fillId="0" borderId="22" xfId="0" applyFont="1" applyFill="1" applyBorder="1" applyAlignment="1" applyProtection="1">
      <alignment horizontal="center" vertical="center" textRotation="90" wrapText="1"/>
    </xf>
    <xf numFmtId="0" fontId="26" fillId="0" borderId="36" xfId="0" applyFont="1" applyFill="1" applyBorder="1" applyAlignment="1" applyProtection="1">
      <alignment horizontal="center" vertical="center" textRotation="90" wrapText="1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37" xfId="0" applyFont="1" applyFill="1" applyBorder="1" applyAlignment="1" applyProtection="1">
      <alignment horizontal="center" vertical="center" textRotation="90" wrapText="1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38" fillId="0" borderId="57" xfId="0" applyFont="1" applyBorder="1" applyAlignment="1">
      <alignment horizontal="center" vertical="center" textRotation="90" wrapText="1"/>
    </xf>
    <xf numFmtId="0" fontId="38" fillId="0" borderId="93" xfId="0" applyFont="1" applyBorder="1" applyAlignment="1">
      <alignment horizontal="center" vertical="center" textRotation="90" wrapText="1"/>
    </xf>
    <xf numFmtId="0" fontId="37" fillId="25" borderId="11" xfId="0" applyFont="1" applyFill="1" applyBorder="1" applyAlignment="1">
      <alignment horizontal="center" vertical="center" wrapText="1"/>
    </xf>
    <xf numFmtId="0" fontId="37" fillId="25" borderId="25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wrapText="1"/>
    </xf>
    <xf numFmtId="0" fontId="82" fillId="0" borderId="14" xfId="0" applyFont="1" applyFill="1" applyBorder="1" applyAlignment="1">
      <alignment horizontal="center" wrapText="1"/>
    </xf>
    <xf numFmtId="0" fontId="82" fillId="0" borderId="58" xfId="0" applyFont="1" applyFill="1" applyBorder="1" applyAlignment="1">
      <alignment horizontal="center" wrapText="1"/>
    </xf>
    <xf numFmtId="0" fontId="68" fillId="0" borderId="57" xfId="0" applyFont="1" applyFill="1" applyBorder="1" applyAlignment="1">
      <alignment horizontal="center" wrapText="1"/>
    </xf>
    <xf numFmtId="0" fontId="68" fillId="0" borderId="14" xfId="0" applyFont="1" applyFill="1" applyBorder="1" applyAlignment="1">
      <alignment horizontal="center" wrapText="1"/>
    </xf>
    <xf numFmtId="0" fontId="68" fillId="0" borderId="15" xfId="0" applyFont="1" applyFill="1" applyBorder="1" applyAlignment="1">
      <alignment horizontal="center" wrapText="1"/>
    </xf>
    <xf numFmtId="164" fontId="68" fillId="0" borderId="25" xfId="0" applyNumberFormat="1" applyFont="1" applyFill="1" applyBorder="1" applyAlignment="1">
      <alignment horizontal="center" wrapText="1"/>
    </xf>
    <xf numFmtId="164" fontId="68" fillId="0" borderId="14" xfId="0" applyNumberFormat="1" applyFont="1" applyFill="1" applyBorder="1" applyAlignment="1">
      <alignment horizontal="center" wrapText="1"/>
    </xf>
    <xf numFmtId="164" fontId="68" fillId="0" borderId="58" xfId="0" applyNumberFormat="1" applyFont="1" applyFill="1" applyBorder="1" applyAlignment="1">
      <alignment horizontal="center" wrapText="1"/>
    </xf>
    <xf numFmtId="1" fontId="68" fillId="0" borderId="57" xfId="0" applyNumberFormat="1" applyFont="1" applyFill="1" applyBorder="1" applyAlignment="1">
      <alignment horizontal="center" wrapText="1"/>
    </xf>
    <xf numFmtId="1" fontId="68" fillId="0" borderId="14" xfId="0" applyNumberFormat="1" applyFont="1" applyFill="1" applyBorder="1" applyAlignment="1">
      <alignment horizontal="center" wrapText="1"/>
    </xf>
    <xf numFmtId="1" fontId="68" fillId="0" borderId="15" xfId="0" applyNumberFormat="1" applyFont="1" applyFill="1" applyBorder="1" applyAlignment="1">
      <alignment horizont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92" fillId="0" borderId="58" xfId="0" applyFont="1" applyBorder="1" applyAlignment="1">
      <alignment horizontal="center" vertical="center" wrapText="1"/>
    </xf>
    <xf numFmtId="0" fontId="92" fillId="0" borderId="57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wrapText="1"/>
    </xf>
    <xf numFmtId="0" fontId="68" fillId="0" borderId="58" xfId="0" applyFont="1" applyFill="1" applyBorder="1" applyAlignment="1">
      <alignment horizontal="center" wrapText="1"/>
    </xf>
    <xf numFmtId="0" fontId="38" fillId="25" borderId="64" xfId="0" applyFont="1" applyFill="1" applyBorder="1" applyAlignment="1">
      <alignment horizontal="center" vertical="center" textRotation="90" wrapText="1"/>
    </xf>
    <xf numFmtId="0" fontId="38" fillId="25" borderId="84" xfId="0" applyFont="1" applyFill="1" applyBorder="1" applyAlignment="1">
      <alignment horizontal="center" vertical="center" textRotation="90" wrapText="1"/>
    </xf>
    <xf numFmtId="164" fontId="68" fillId="0" borderId="57" xfId="0" applyNumberFormat="1" applyFont="1" applyFill="1" applyBorder="1" applyAlignment="1">
      <alignment horizontal="center" wrapText="1"/>
    </xf>
    <xf numFmtId="164" fontId="68" fillId="0" borderId="15" xfId="0" applyNumberFormat="1" applyFont="1" applyFill="1" applyBorder="1" applyAlignment="1">
      <alignment horizont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1" fontId="68" fillId="0" borderId="25" xfId="0" applyNumberFormat="1" applyFont="1" applyFill="1" applyBorder="1" applyAlignment="1">
      <alignment horizontal="center" wrapText="1"/>
    </xf>
    <xf numFmtId="1" fontId="68" fillId="0" borderId="58" xfId="0" applyNumberFormat="1" applyFont="1" applyFill="1" applyBorder="1" applyAlignment="1">
      <alignment horizontal="center" wrapText="1"/>
    </xf>
    <xf numFmtId="0" fontId="37" fillId="26" borderId="57" xfId="0" applyFont="1" applyFill="1" applyBorder="1" applyAlignment="1">
      <alignment horizontal="center" wrapText="1"/>
    </xf>
    <xf numFmtId="0" fontId="37" fillId="26" borderId="14" xfId="0" applyFont="1" applyFill="1" applyBorder="1" applyAlignment="1">
      <alignment horizontal="center" wrapText="1"/>
    </xf>
    <xf numFmtId="0" fontId="37" fillId="26" borderId="15" xfId="0" applyFont="1" applyFill="1" applyBorder="1" applyAlignment="1">
      <alignment horizontal="center" wrapText="1"/>
    </xf>
    <xf numFmtId="0" fontId="37" fillId="26" borderId="25" xfId="0" applyFont="1" applyFill="1" applyBorder="1" applyAlignment="1">
      <alignment horizontal="center" wrapText="1"/>
    </xf>
    <xf numFmtId="0" fontId="37" fillId="26" borderId="58" xfId="0" applyFont="1" applyFill="1" applyBorder="1" applyAlignment="1">
      <alignment horizontal="center" wrapText="1"/>
    </xf>
    <xf numFmtId="0" fontId="92" fillId="26" borderId="57" xfId="0" applyFont="1" applyFill="1" applyBorder="1" applyAlignment="1">
      <alignment horizontal="center" wrapText="1"/>
    </xf>
    <xf numFmtId="0" fontId="92" fillId="26" borderId="14" xfId="0" applyFont="1" applyFill="1" applyBorder="1" applyAlignment="1">
      <alignment horizontal="center" wrapText="1"/>
    </xf>
    <xf numFmtId="0" fontId="92" fillId="26" borderId="15" xfId="0" applyFont="1" applyFill="1" applyBorder="1" applyAlignment="1">
      <alignment horizontal="center" wrapText="1"/>
    </xf>
    <xf numFmtId="0" fontId="92" fillId="26" borderId="25" xfId="0" applyFont="1" applyFill="1" applyBorder="1" applyAlignment="1">
      <alignment horizontal="center" wrapText="1"/>
    </xf>
    <xf numFmtId="0" fontId="92" fillId="26" borderId="58" xfId="0" applyFont="1" applyFill="1" applyBorder="1" applyAlignment="1">
      <alignment horizont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91" fillId="0" borderId="57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58" xfId="0" applyFont="1" applyBorder="1" applyAlignment="1">
      <alignment horizontal="center" vertical="center" wrapText="1"/>
    </xf>
    <xf numFmtId="0" fontId="41" fillId="0" borderId="50" xfId="0" applyFont="1" applyFill="1" applyBorder="1" applyAlignment="1" applyProtection="1">
      <alignment horizontal="left" vertical="top" wrapText="1"/>
    </xf>
    <xf numFmtId="0" fontId="41" fillId="0" borderId="92" xfId="0" applyFont="1" applyFill="1" applyBorder="1" applyAlignment="1" applyProtection="1">
      <alignment horizontal="left" vertical="top" wrapText="1"/>
    </xf>
    <xf numFmtId="0" fontId="41" fillId="0" borderId="25" xfId="0" applyFont="1" applyFill="1" applyBorder="1" applyAlignment="1" applyProtection="1">
      <alignment horizontal="left" vertical="top" wrapText="1"/>
    </xf>
    <xf numFmtId="0" fontId="41" fillId="0" borderId="58" xfId="0" applyFont="1" applyFill="1" applyBorder="1" applyAlignment="1" applyProtection="1">
      <alignment horizontal="left" vertical="top" wrapText="1"/>
    </xf>
    <xf numFmtId="0" fontId="37" fillId="0" borderId="11" xfId="0" applyFont="1" applyBorder="1" applyAlignment="1">
      <alignment horizontal="center" vertical="center" textRotation="90" wrapText="1"/>
    </xf>
    <xf numFmtId="0" fontId="37" fillId="0" borderId="44" xfId="0" applyFont="1" applyBorder="1" applyAlignment="1">
      <alignment horizontal="center" vertical="center" textRotation="90" wrapText="1"/>
    </xf>
    <xf numFmtId="0" fontId="37" fillId="0" borderId="25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textRotation="90" wrapText="1"/>
    </xf>
    <xf numFmtId="0" fontId="37" fillId="0" borderId="46" xfId="0" applyFont="1" applyBorder="1" applyAlignment="1">
      <alignment horizontal="center" vertical="center" textRotation="90" wrapText="1"/>
    </xf>
    <xf numFmtId="0" fontId="88" fillId="0" borderId="0" xfId="0" applyFont="1" applyAlignment="1">
      <alignment horizontal="center"/>
    </xf>
    <xf numFmtId="49" fontId="38" fillId="25" borderId="10" xfId="0" applyNumberFormat="1" applyFont="1" applyFill="1" applyBorder="1" applyAlignment="1">
      <alignment horizontal="center" vertical="center" wrapText="1"/>
    </xf>
    <xf numFmtId="49" fontId="38" fillId="25" borderId="12" xfId="0" applyNumberFormat="1" applyFont="1" applyFill="1" applyBorder="1" applyAlignment="1">
      <alignment horizontal="center" vertical="center" wrapText="1"/>
    </xf>
    <xf numFmtId="49" fontId="38" fillId="25" borderId="78" xfId="0" applyNumberFormat="1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textRotation="90" wrapText="1"/>
    </xf>
    <xf numFmtId="0" fontId="38" fillId="0" borderId="43" xfId="0" applyFont="1" applyBorder="1" applyAlignment="1">
      <alignment horizontal="center" vertical="center" textRotation="90" wrapText="1"/>
    </xf>
    <xf numFmtId="0" fontId="41" fillId="0" borderId="41" xfId="0" applyFont="1" applyFill="1" applyBorder="1" applyAlignment="1" applyProtection="1">
      <alignment horizontal="left" vertical="top" wrapText="1"/>
    </xf>
    <xf numFmtId="0" fontId="41" fillId="0" borderId="94" xfId="0" applyFont="1" applyFill="1" applyBorder="1" applyAlignment="1" applyProtection="1">
      <alignment horizontal="left" vertical="top" wrapText="1"/>
    </xf>
    <xf numFmtId="0" fontId="38" fillId="0" borderId="63" xfId="0" applyFont="1" applyBorder="1" applyAlignment="1">
      <alignment horizontal="center" vertical="center" textRotation="90" wrapText="1"/>
    </xf>
    <xf numFmtId="0" fontId="38" fillId="0" borderId="42" xfId="0" applyFont="1" applyBorder="1" applyAlignment="1">
      <alignment horizontal="center" vertical="center" textRotation="90" wrapText="1"/>
    </xf>
    <xf numFmtId="0" fontId="37" fillId="0" borderId="63" xfId="0" applyFont="1" applyBorder="1" applyAlignment="1">
      <alignment horizontal="center" vertical="center" textRotation="90" wrapText="1"/>
    </xf>
    <xf numFmtId="0" fontId="37" fillId="0" borderId="42" xfId="0" applyFont="1" applyBorder="1" applyAlignment="1">
      <alignment horizontal="center" vertical="center" textRotation="90" wrapText="1"/>
    </xf>
    <xf numFmtId="0" fontId="37" fillId="0" borderId="62" xfId="0" applyFont="1" applyBorder="1" applyAlignment="1">
      <alignment horizontal="center" vertical="center" textRotation="90" wrapText="1"/>
    </xf>
    <xf numFmtId="0" fontId="37" fillId="0" borderId="43" xfId="0" applyFont="1" applyBorder="1" applyAlignment="1">
      <alignment horizontal="center" vertical="center" textRotation="90" wrapText="1"/>
    </xf>
    <xf numFmtId="0" fontId="38" fillId="0" borderId="6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29" fillId="0" borderId="0" xfId="0" applyFont="1" applyFill="1" applyAlignment="1" applyProtection="1">
      <alignment horizontal="center" vertical="center" wrapText="1"/>
    </xf>
    <xf numFmtId="0" fontId="26" fillId="0" borderId="25" xfId="0" applyFont="1" applyFill="1" applyBorder="1" applyAlignment="1" applyProtection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left" vertical="top" wrapText="1"/>
    </xf>
    <xf numFmtId="0" fontId="26" fillId="0" borderId="11" xfId="0" applyFont="1" applyBorder="1" applyAlignment="1">
      <alignment horizontal="center" vertical="center" wrapText="1"/>
    </xf>
    <xf numFmtId="0" fontId="29" fillId="0" borderId="71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6" fillId="25" borderId="25" xfId="48" applyFont="1" applyFill="1" applyBorder="1" applyAlignment="1">
      <alignment horizontal="left" vertical="top" wrapText="1"/>
    </xf>
    <xf numFmtId="0" fontId="26" fillId="25" borderId="15" xfId="48" applyFont="1" applyFill="1" applyBorder="1" applyAlignment="1">
      <alignment horizontal="left" vertical="top" wrapText="1"/>
    </xf>
    <xf numFmtId="0" fontId="30" fillId="0" borderId="0" xfId="48" applyFont="1" applyBorder="1" applyAlignment="1">
      <alignment horizontal="center"/>
    </xf>
    <xf numFmtId="0" fontId="2" fillId="25" borderId="0" xfId="48" applyFont="1" applyFill="1" applyBorder="1" applyAlignment="1">
      <alignment horizontal="left" vertical="top" wrapText="1"/>
    </xf>
    <xf numFmtId="0" fontId="26" fillId="0" borderId="25" xfId="48" applyFont="1" applyFill="1" applyBorder="1" applyAlignment="1">
      <alignment horizontal="left" vertical="top" wrapText="1"/>
    </xf>
    <xf numFmtId="0" fontId="26" fillId="0" borderId="15" xfId="48" applyFont="1" applyFill="1" applyBorder="1" applyAlignment="1">
      <alignment horizontal="left" vertical="top" wrapText="1"/>
    </xf>
    <xf numFmtId="0" fontId="26" fillId="0" borderId="11" xfId="48" applyFont="1" applyFill="1" applyBorder="1" applyAlignment="1">
      <alignment horizontal="left" vertical="top" wrapText="1"/>
    </xf>
    <xf numFmtId="0" fontId="26" fillId="0" borderId="11" xfId="48" applyFont="1" applyFill="1" applyBorder="1" applyAlignment="1">
      <alignment horizontal="left" vertical="top"/>
    </xf>
    <xf numFmtId="0" fontId="26" fillId="25" borderId="11" xfId="48" applyFont="1" applyFill="1" applyBorder="1" applyAlignment="1">
      <alignment horizontal="left" vertical="top" wrapText="1"/>
    </xf>
    <xf numFmtId="0" fontId="2" fillId="0" borderId="0" xfId="48" applyFont="1" applyFill="1" applyBorder="1" applyAlignment="1">
      <alignment horizontal="left" vertical="top" wrapText="1"/>
    </xf>
    <xf numFmtId="0" fontId="2" fillId="0" borderId="0" xfId="48" applyFont="1" applyFill="1" applyBorder="1" applyAlignment="1">
      <alignment vertical="top" wrapText="1"/>
    </xf>
    <xf numFmtId="0" fontId="30" fillId="0" borderId="0" xfId="48" applyFont="1" applyFill="1" applyBorder="1" applyAlignment="1">
      <alignment horizontal="center"/>
    </xf>
    <xf numFmtId="0" fontId="26" fillId="0" borderId="50" xfId="48" applyFont="1" applyFill="1" applyBorder="1" applyAlignment="1">
      <alignment horizontal="left" vertical="top" wrapText="1"/>
    </xf>
    <xf numFmtId="0" fontId="26" fillId="0" borderId="70" xfId="48" applyFont="1" applyFill="1" applyBorder="1" applyAlignment="1">
      <alignment horizontal="left" vertical="top" wrapText="1"/>
    </xf>
    <xf numFmtId="0" fontId="2" fillId="0" borderId="0" xfId="48" applyFont="1" applyFill="1" applyBorder="1" applyAlignment="1">
      <alignment horizontal="left" wrapText="1"/>
    </xf>
    <xf numFmtId="0" fontId="26" fillId="0" borderId="96" xfId="0" applyFont="1" applyBorder="1" applyAlignment="1">
      <alignment horizontal="left" vertical="top" wrapText="1"/>
    </xf>
    <xf numFmtId="0" fontId="89" fillId="0" borderId="97" xfId="0" applyFont="1" applyBorder="1"/>
    <xf numFmtId="0" fontId="26" fillId="0" borderId="25" xfId="48" applyFont="1" applyFill="1" applyBorder="1" applyAlignment="1">
      <alignment vertical="top" wrapText="1"/>
    </xf>
    <xf numFmtId="0" fontId="26" fillId="0" borderId="15" xfId="48" applyFont="1" applyFill="1" applyBorder="1" applyAlignment="1">
      <alignment vertical="top" wrapText="1"/>
    </xf>
    <xf numFmtId="0" fontId="2" fillId="0" borderId="0" xfId="48" applyFont="1" applyFill="1" applyBorder="1" applyAlignment="1">
      <alignment wrapText="1"/>
    </xf>
    <xf numFmtId="0" fontId="26" fillId="0" borderId="11" xfId="48" applyFont="1" applyFill="1" applyBorder="1" applyAlignment="1">
      <alignment vertical="top" wrapText="1"/>
    </xf>
    <xf numFmtId="0" fontId="2" fillId="0" borderId="0" xfId="48" applyFont="1" applyFill="1" applyBorder="1" applyAlignment="1">
      <alignment horizontal="left"/>
    </xf>
    <xf numFmtId="0" fontId="85" fillId="25" borderId="25" xfId="48" applyFont="1" applyFill="1" applyBorder="1" applyAlignment="1">
      <alignment horizontal="left" vertical="top" wrapText="1"/>
    </xf>
    <xf numFmtId="0" fontId="85" fillId="25" borderId="15" xfId="48" applyFont="1" applyFill="1" applyBorder="1" applyAlignment="1">
      <alignment horizontal="left" vertical="top" wrapText="1"/>
    </xf>
    <xf numFmtId="0" fontId="2" fillId="0" borderId="0" xfId="48" applyFont="1" applyBorder="1" applyAlignment="1">
      <alignment horizontal="center"/>
    </xf>
    <xf numFmtId="0" fontId="2" fillId="25" borderId="25" xfId="48" applyFont="1" applyFill="1" applyBorder="1" applyAlignment="1">
      <alignment horizontal="left" vertical="top" wrapText="1"/>
    </xf>
    <xf numFmtId="0" fontId="2" fillId="25" borderId="15" xfId="48" applyFill="1" applyBorder="1" applyAlignment="1">
      <alignment horizontal="left" vertical="top" wrapText="1"/>
    </xf>
    <xf numFmtId="0" fontId="29" fillId="0" borderId="0" xfId="48" applyFont="1" applyAlignment="1">
      <alignment horizontal="center" vertical="center"/>
    </xf>
    <xf numFmtId="0" fontId="26" fillId="25" borderId="25" xfId="48" applyFont="1" applyFill="1" applyBorder="1" applyAlignment="1">
      <alignment horizontal="center" vertical="center"/>
    </xf>
    <xf numFmtId="0" fontId="26" fillId="25" borderId="15" xfId="48" applyFont="1" applyFill="1" applyBorder="1" applyAlignment="1">
      <alignment horizontal="center" vertical="center"/>
    </xf>
    <xf numFmtId="0" fontId="29" fillId="0" borderId="0" xfId="48" applyFont="1" applyFill="1" applyAlignment="1">
      <alignment horizontal="center" vertical="center"/>
    </xf>
    <xf numFmtId="0" fontId="2" fillId="0" borderId="0" xfId="48" applyFont="1" applyFill="1" applyAlignment="1">
      <alignment horizontal="center" vertical="center" wrapText="1"/>
    </xf>
    <xf numFmtId="0" fontId="2" fillId="0" borderId="12" xfId="48" applyFont="1" applyFill="1" applyBorder="1" applyAlignment="1">
      <alignment vertical="center"/>
    </xf>
    <xf numFmtId="0" fontId="2" fillId="0" borderId="0" xfId="48" applyFont="1" applyFill="1" applyAlignment="1">
      <alignment vertical="center"/>
    </xf>
    <xf numFmtId="0" fontId="31" fillId="0" borderId="0" xfId="48" applyFont="1" applyFill="1" applyAlignment="1">
      <alignment vertical="center" wrapText="1"/>
    </xf>
    <xf numFmtId="0" fontId="2" fillId="0" borderId="0" xfId="48" applyFont="1" applyFill="1" applyAlignment="1">
      <alignment vertical="center" wrapText="1"/>
    </xf>
    <xf numFmtId="49" fontId="2" fillId="0" borderId="0" xfId="48" applyNumberFormat="1" applyFont="1" applyFill="1" applyAlignment="1">
      <alignment horizontal="left" wrapText="1"/>
    </xf>
    <xf numFmtId="0" fontId="50" fillId="0" borderId="0" xfId="48" applyFont="1" applyFill="1" applyAlignment="1">
      <alignment vertical="center" wrapText="1"/>
    </xf>
    <xf numFmtId="49" fontId="2" fillId="0" borderId="0" xfId="48" applyNumberFormat="1" applyFont="1" applyFill="1" applyAlignment="1">
      <alignment horizontal="left" vertical="center" wrapText="1"/>
    </xf>
    <xf numFmtId="0" fontId="30" fillId="0" borderId="0" xfId="48" applyFont="1" applyFill="1" applyAlignment="1">
      <alignment vertical="center" wrapText="1"/>
    </xf>
    <xf numFmtId="0" fontId="2" fillId="0" borderId="0" xfId="48" applyFont="1" applyFill="1" applyAlignment="1"/>
    <xf numFmtId="49" fontId="50" fillId="0" borderId="0" xfId="48" applyNumberFormat="1" applyFont="1" applyFill="1" applyAlignment="1">
      <alignment horizontal="left" wrapText="1"/>
    </xf>
    <xf numFmtId="49" fontId="31" fillId="0" borderId="0" xfId="48" applyNumberFormat="1" applyFont="1" applyFill="1" applyAlignment="1">
      <alignment horizontal="left" wrapText="1"/>
    </xf>
    <xf numFmtId="49" fontId="30" fillId="0" borderId="0" xfId="48" applyNumberFormat="1" applyFont="1" applyFill="1" applyAlignment="1">
      <alignment horizontal="left" vertical="center" wrapText="1"/>
    </xf>
    <xf numFmtId="49" fontId="67" fillId="0" borderId="0" xfId="48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48" applyFont="1" applyFill="1" applyAlignment="1">
      <alignment wrapText="1"/>
    </xf>
    <xf numFmtId="0" fontId="2" fillId="0" borderId="0" xfId="48" applyFill="1"/>
    <xf numFmtId="0" fontId="2" fillId="0" borderId="0" xfId="48" applyFill="1" applyAlignment="1">
      <alignment vertical="top"/>
    </xf>
    <xf numFmtId="0" fontId="2" fillId="0" borderId="0" xfId="48" applyFill="1" applyAlignment="1">
      <alignment horizontal="center" vertical="top"/>
    </xf>
    <xf numFmtId="0" fontId="100" fillId="0" borderId="0" xfId="0" applyFont="1" applyFill="1"/>
    <xf numFmtId="0" fontId="98" fillId="0" borderId="0" xfId="0" applyFont="1" applyFill="1"/>
    <xf numFmtId="49" fontId="99" fillId="0" borderId="0" xfId="0" applyNumberFormat="1" applyFont="1" applyFill="1" applyAlignment="1">
      <alignment horizontal="left" vertical="top"/>
    </xf>
    <xf numFmtId="0" fontId="100" fillId="0" borderId="0" xfId="0" applyFont="1" applyFill="1" applyAlignment="1">
      <alignment vertical="top"/>
    </xf>
    <xf numFmtId="0" fontId="101" fillId="0" borderId="0" xfId="0" applyFont="1" applyFill="1" applyAlignment="1"/>
    <xf numFmtId="0" fontId="100" fillId="0" borderId="0" xfId="0" applyFont="1" applyFill="1" applyAlignment="1">
      <alignment wrapText="1"/>
    </xf>
    <xf numFmtId="0" fontId="102" fillId="0" borderId="0" xfId="0" applyFont="1" applyFill="1" applyAlignment="1"/>
    <xf numFmtId="164" fontId="102" fillId="0" borderId="11" xfId="0" applyNumberFormat="1" applyFont="1" applyFill="1" applyBorder="1" applyAlignment="1">
      <alignment horizontal="center" wrapText="1"/>
    </xf>
    <xf numFmtId="164" fontId="102" fillId="0" borderId="25" xfId="0" applyNumberFormat="1" applyFont="1" applyFill="1" applyBorder="1" applyAlignment="1">
      <alignment horizontal="center" wrapText="1"/>
    </xf>
    <xf numFmtId="164" fontId="102" fillId="0" borderId="14" xfId="0" applyNumberFormat="1" applyFont="1" applyFill="1" applyBorder="1" applyAlignment="1">
      <alignment horizontal="center" wrapText="1"/>
    </xf>
    <xf numFmtId="164" fontId="102" fillId="0" borderId="15" xfId="0" applyNumberFormat="1" applyFont="1" applyFill="1" applyBorder="1" applyAlignment="1">
      <alignment horizontal="center" wrapText="1"/>
    </xf>
    <xf numFmtId="0" fontId="103" fillId="0" borderId="0" xfId="0" applyFont="1" applyFill="1" applyAlignment="1">
      <alignment horizontal="center"/>
    </xf>
    <xf numFmtId="1" fontId="100" fillId="0" borderId="0" xfId="0" applyNumberFormat="1" applyFont="1" applyFill="1"/>
    <xf numFmtId="0" fontId="104" fillId="0" borderId="0" xfId="0" applyFont="1" applyFill="1"/>
    <xf numFmtId="0" fontId="105" fillId="0" borderId="0" xfId="0" applyFont="1" applyFill="1" applyAlignment="1">
      <alignment vertical="top"/>
    </xf>
    <xf numFmtId="0" fontId="68" fillId="0" borderId="91" xfId="0" applyFont="1" applyFill="1" applyBorder="1" applyAlignment="1">
      <alignment horizontal="center" wrapText="1"/>
    </xf>
    <xf numFmtId="0" fontId="68" fillId="0" borderId="56" xfId="0" applyFont="1" applyFill="1" applyBorder="1" applyAlignment="1">
      <alignment horizontal="center" wrapText="1"/>
    </xf>
    <xf numFmtId="0" fontId="68" fillId="0" borderId="70" xfId="0" applyFont="1" applyFill="1" applyBorder="1" applyAlignment="1">
      <alignment horizontal="center" wrapText="1"/>
    </xf>
    <xf numFmtId="0" fontId="68" fillId="0" borderId="50" xfId="0" applyFont="1" applyFill="1" applyBorder="1" applyAlignment="1">
      <alignment horizontal="center" wrapText="1"/>
    </xf>
    <xf numFmtId="0" fontId="68" fillId="0" borderId="92" xfId="0" applyFont="1" applyFill="1" applyBorder="1" applyAlignment="1">
      <alignment horizontal="center" wrapText="1"/>
    </xf>
  </cellXfs>
  <cellStyles count="55">
    <cellStyle name="20% - Акцент1" xfId="1"/>
    <cellStyle name="20% - Акцент1 2" xfId="2"/>
    <cellStyle name="20% - Акцент2" xfId="3"/>
    <cellStyle name="20% - Акцент2 2" xfId="4"/>
    <cellStyle name="20% - Акцент3" xfId="5"/>
    <cellStyle name="20% - Акцент3 2" xfId="6"/>
    <cellStyle name="20% - Акцент4" xfId="7"/>
    <cellStyle name="20% - Акцент4 2" xfId="8"/>
    <cellStyle name="20% - Акцент5" xfId="9"/>
    <cellStyle name="20% - Акцент5 2" xfId="10"/>
    <cellStyle name="20% - Акцент6" xfId="11"/>
    <cellStyle name="20% - Акцент6 2" xfId="12"/>
    <cellStyle name="40% - Акцент1" xfId="13"/>
    <cellStyle name="40% - Акцент1 2" xfId="14"/>
    <cellStyle name="40% - Акцент2" xfId="15"/>
    <cellStyle name="40% - Акцент2 2" xfId="16"/>
    <cellStyle name="40% - Акцент3" xfId="17"/>
    <cellStyle name="40% - Акцент3 2" xfId="18"/>
    <cellStyle name="40% - Акцент4" xfId="19"/>
    <cellStyle name="40% - Акцент4 2" xfId="20"/>
    <cellStyle name="40% - Акцент5" xfId="21"/>
    <cellStyle name="40% - Акцент5 2" xfId="22"/>
    <cellStyle name="40% - Акцент6" xfId="23"/>
    <cellStyle name="40% - Акцент6 2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Акцент1" xfId="31" builtinId="29" customBuiltin="1"/>
    <cellStyle name="Акцент2" xfId="32" builtinId="33" customBuiltin="1"/>
    <cellStyle name="Акцент3" xfId="33" builtinId="37" customBuiltin="1"/>
    <cellStyle name="Акцент4" xfId="34" builtinId="41" customBuiltin="1"/>
    <cellStyle name="Акцент5" xfId="35" builtinId="45" customBuiltin="1"/>
    <cellStyle name="Акцент6" xfId="36" builtinId="49" customBuiltin="1"/>
    <cellStyle name="Ввод " xfId="37" builtinId="20" customBuiltin="1"/>
    <cellStyle name="Вывод" xfId="38" builtinId="21" customBuiltin="1"/>
    <cellStyle name="Вычисление" xfId="39" builtinId="22" customBuiltin="1"/>
    <cellStyle name="Заголовок 1" xfId="40" builtinId="16" customBuiltin="1"/>
    <cellStyle name="Заголовок 2" xfId="41" builtinId="17" customBuiltin="1"/>
    <cellStyle name="Заголовок 3" xfId="42" builtinId="18" customBuiltin="1"/>
    <cellStyle name="Заголовок 4" xfId="43" builtinId="19" customBuiltin="1"/>
    <cellStyle name="Итог" xfId="44" builtinId="25" customBuiltin="1"/>
    <cellStyle name="Контрольная ячейка" xfId="45" builtinId="23" customBuiltin="1"/>
    <cellStyle name="Название" xfId="46" builtinId="15" customBuiltin="1"/>
    <cellStyle name="Нейтральный" xfId="47" builtinId="28" customBuiltin="1"/>
    <cellStyle name="Обычный" xfId="0" builtinId="0"/>
    <cellStyle name="Обычный 2" xfId="48"/>
    <cellStyle name="Плохой" xfId="49" builtinId="27" customBuiltin="1"/>
    <cellStyle name="Пояснение" xfId="50" builtinId="53" customBuiltin="1"/>
    <cellStyle name="Примечание" xfId="51" builtinId="10" customBuiltin="1"/>
    <cellStyle name="Связанная ячейка" xfId="52" builtinId="24" customBuiltin="1"/>
    <cellStyle name="Текст предупреждения" xfId="53" builtinId="11" customBuiltin="1"/>
    <cellStyle name="Хороший" xfId="54" builtinId="26" customBuiltin="1"/>
  </cellStyles>
  <dxfs count="4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42"/>
    <pageSetUpPr fitToPage="1"/>
  </sheetPr>
  <dimension ref="A1:BI31"/>
  <sheetViews>
    <sheetView showGridLines="0" zoomScale="85" zoomScaleNormal="85" workbookViewId="0">
      <selection activeCell="Y6" sqref="Y6:AP6"/>
    </sheetView>
  </sheetViews>
  <sheetFormatPr defaultColWidth="11.28515625" defaultRowHeight="12.75" x14ac:dyDescent="0.2"/>
  <cols>
    <col min="1" max="1" width="4.140625" style="2" customWidth="1"/>
    <col min="2" max="45" width="3.140625" style="2" customWidth="1"/>
    <col min="46" max="46" width="3.28515625" style="2" customWidth="1"/>
    <col min="47" max="53" width="3.140625" style="2" customWidth="1"/>
    <col min="54" max="55" width="6.28515625" style="2" customWidth="1"/>
    <col min="56" max="56" width="3.85546875" style="2" customWidth="1"/>
    <col min="57" max="57" width="6.7109375" style="2" customWidth="1"/>
    <col min="58" max="58" width="5.7109375" style="2" customWidth="1"/>
    <col min="59" max="59" width="5" style="2" customWidth="1"/>
    <col min="60" max="60" width="5.28515625" style="2" customWidth="1"/>
    <col min="61" max="16384" width="11.28515625" style="2"/>
  </cols>
  <sheetData>
    <row r="1" spans="1:61" ht="19.5" x14ac:dyDescent="0.3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168"/>
      <c r="P1" s="168"/>
      <c r="Q1" s="168"/>
      <c r="R1" s="168"/>
      <c r="S1" s="168"/>
      <c r="T1" s="492" t="s">
        <v>542</v>
      </c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  <c r="AV1" s="168"/>
      <c r="AW1" s="168"/>
      <c r="AX1" s="168"/>
      <c r="AY1" s="170" t="s">
        <v>0</v>
      </c>
      <c r="AZ1" s="166"/>
      <c r="BA1" s="171"/>
      <c r="BB1" s="168"/>
      <c r="BC1" s="169"/>
      <c r="BD1" s="169"/>
      <c r="BE1" s="169"/>
      <c r="BF1" s="169"/>
      <c r="BG1" s="169"/>
      <c r="BH1" s="168"/>
    </row>
    <row r="2" spans="1:61" ht="19.5" x14ac:dyDescent="0.3">
      <c r="A2" s="172" t="s">
        <v>543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73"/>
      <c r="O2" s="173"/>
      <c r="P2" s="173"/>
      <c r="Q2" s="173"/>
      <c r="R2" s="173"/>
      <c r="S2" s="173"/>
      <c r="T2" s="173"/>
      <c r="U2" s="174"/>
      <c r="V2" s="168"/>
      <c r="W2" s="168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68"/>
      <c r="AS2" s="168"/>
      <c r="AT2" s="168"/>
      <c r="AU2" s="168"/>
      <c r="AV2" s="168"/>
      <c r="AW2" s="168"/>
      <c r="AX2" s="176"/>
      <c r="AY2" s="177" t="s">
        <v>543</v>
      </c>
      <c r="AZ2" s="166"/>
      <c r="BA2" s="171"/>
      <c r="BB2" s="168"/>
      <c r="BC2" s="173"/>
      <c r="BD2" s="173"/>
      <c r="BE2" s="178"/>
      <c r="BF2" s="178"/>
      <c r="BG2" s="178"/>
      <c r="BH2" s="168"/>
    </row>
    <row r="3" spans="1:61" ht="15.75" customHeight="1" x14ac:dyDescent="0.3">
      <c r="A3" s="172" t="s">
        <v>544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73"/>
      <c r="O3" s="173"/>
      <c r="P3" s="173"/>
      <c r="Q3" s="173"/>
      <c r="R3" s="173"/>
      <c r="S3" s="173"/>
      <c r="T3" s="173"/>
      <c r="U3" s="493" t="s">
        <v>545</v>
      </c>
      <c r="V3" s="493"/>
      <c r="W3" s="493"/>
      <c r="X3" s="493" t="s">
        <v>546</v>
      </c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168"/>
      <c r="AV3" s="168"/>
      <c r="AW3" s="168"/>
      <c r="AX3" s="176"/>
      <c r="AY3" s="177" t="s">
        <v>547</v>
      </c>
      <c r="AZ3" s="166"/>
      <c r="BA3" s="179"/>
      <c r="BB3" s="179"/>
      <c r="BC3" s="173"/>
      <c r="BD3" s="173"/>
      <c r="BE3" s="178"/>
      <c r="BF3" s="178"/>
      <c r="BG3" s="178"/>
      <c r="BH3" s="168"/>
    </row>
    <row r="4" spans="1:61" ht="17.850000000000001" customHeight="1" x14ac:dyDescent="0.3">
      <c r="A4" s="172" t="s">
        <v>548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74"/>
      <c r="O4" s="168"/>
      <c r="P4" s="168"/>
      <c r="Q4" s="168"/>
      <c r="R4" s="168"/>
      <c r="S4" s="168"/>
      <c r="T4" s="168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68"/>
      <c r="AV4" s="168"/>
      <c r="AW4" s="168"/>
      <c r="AX4" s="176"/>
      <c r="AY4" s="177" t="s">
        <v>548</v>
      </c>
      <c r="AZ4" s="166"/>
      <c r="BA4" s="179"/>
      <c r="BB4" s="179"/>
      <c r="BC4" s="168"/>
      <c r="BD4" s="168"/>
      <c r="BE4" s="168"/>
      <c r="BF4" s="174"/>
      <c r="BG4" s="168"/>
      <c r="BH4" s="168"/>
    </row>
    <row r="5" spans="1:61" ht="17.850000000000001" customHeight="1" x14ac:dyDescent="0.3">
      <c r="A5" s="172" t="s">
        <v>550</v>
      </c>
      <c r="B5" s="168"/>
      <c r="C5" s="168"/>
      <c r="D5" s="168"/>
      <c r="E5" s="168"/>
      <c r="F5" s="168"/>
      <c r="G5" s="174"/>
      <c r="H5" s="168"/>
      <c r="I5" s="168"/>
      <c r="J5" s="168"/>
      <c r="K5" s="168"/>
      <c r="L5" s="168"/>
      <c r="M5" s="168"/>
      <c r="N5" s="174"/>
      <c r="O5" s="168"/>
      <c r="P5" s="168"/>
      <c r="Q5" s="168"/>
      <c r="R5" s="168"/>
      <c r="S5" s="168"/>
      <c r="T5" s="493" t="s">
        <v>410</v>
      </c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168"/>
      <c r="AW5" s="168"/>
      <c r="AX5" s="176"/>
      <c r="AY5" s="166" t="s">
        <v>636</v>
      </c>
      <c r="AZ5" s="166"/>
      <c r="BA5" s="179"/>
      <c r="BB5" s="179"/>
      <c r="BC5" s="168"/>
      <c r="BD5" s="168"/>
      <c r="BE5" s="174"/>
      <c r="BF5" s="174"/>
      <c r="BG5" s="168"/>
      <c r="BH5" s="168"/>
    </row>
    <row r="6" spans="1:61" ht="18" x14ac:dyDescent="0.25">
      <c r="A6" s="180" t="s">
        <v>481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492" t="s">
        <v>403</v>
      </c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181"/>
      <c r="AR6" s="168"/>
      <c r="AS6" s="168"/>
      <c r="AT6" s="168"/>
      <c r="AU6" s="168"/>
      <c r="AV6" s="168"/>
      <c r="AW6" s="168"/>
      <c r="AX6" s="182"/>
      <c r="AY6" s="168" t="s">
        <v>481</v>
      </c>
      <c r="AZ6" s="168"/>
      <c r="BA6" s="168"/>
      <c r="BB6" s="168"/>
      <c r="BC6" s="168"/>
      <c r="BD6" s="168"/>
      <c r="BE6" s="168"/>
      <c r="BF6" s="168"/>
      <c r="BG6" s="168"/>
      <c r="BH6" s="168"/>
    </row>
    <row r="7" spans="1:61" ht="18" x14ac:dyDescent="0.25">
      <c r="A7" s="180" t="s">
        <v>549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492" t="s">
        <v>411</v>
      </c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168"/>
      <c r="AR7" s="175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"/>
    </row>
    <row r="8" spans="1:61" ht="19.149999999999999" customHeight="1" x14ac:dyDescent="0.25">
      <c r="A8" s="58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4"/>
      <c r="W8" s="183"/>
      <c r="X8" s="184"/>
      <c r="Y8" s="492" t="s">
        <v>480</v>
      </c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184"/>
      <c r="AR8" s="184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</row>
    <row r="9" spans="1:61" ht="16.5" x14ac:dyDescent="0.25">
      <c r="A9" s="404" t="s">
        <v>101</v>
      </c>
      <c r="B9" s="405"/>
      <c r="C9" s="406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7"/>
      <c r="W9" s="408"/>
      <c r="X9" s="405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7"/>
      <c r="AM9" s="407"/>
      <c r="AN9" s="407"/>
      <c r="AO9" s="405"/>
      <c r="AP9" s="407"/>
      <c r="AQ9" s="407"/>
      <c r="AR9" s="407"/>
      <c r="AS9" s="405"/>
      <c r="AT9" s="405"/>
      <c r="AU9" s="405"/>
      <c r="AV9" s="405"/>
      <c r="AW9" s="405"/>
      <c r="AX9" s="404" t="s">
        <v>1</v>
      </c>
      <c r="AY9" s="409"/>
      <c r="AZ9" s="409"/>
      <c r="BA9" s="409"/>
      <c r="BB9" s="409"/>
      <c r="BC9" s="405"/>
      <c r="BD9" s="405"/>
      <c r="BE9" s="405"/>
      <c r="BF9" s="405"/>
      <c r="BG9" s="405"/>
      <c r="BH9" s="405"/>
    </row>
    <row r="10" spans="1:61" ht="15" customHeight="1" thickBot="1" x14ac:dyDescent="0.25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10"/>
      <c r="W10" s="405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5"/>
      <c r="AP10" s="407"/>
      <c r="AQ10" s="407"/>
      <c r="AR10" s="407"/>
      <c r="AS10" s="405"/>
      <c r="AT10" s="405"/>
      <c r="AU10" s="405"/>
      <c r="AV10" s="405"/>
      <c r="AW10" s="405"/>
      <c r="AX10" s="405"/>
      <c r="AY10" s="405"/>
      <c r="AZ10" s="405"/>
      <c r="BA10" s="405"/>
      <c r="BB10" s="411" t="s">
        <v>2</v>
      </c>
      <c r="BC10" s="412"/>
      <c r="BD10" s="412"/>
      <c r="BE10" s="412"/>
      <c r="BF10" s="412"/>
      <c r="BG10" s="412"/>
      <c r="BH10" s="412"/>
    </row>
    <row r="11" spans="1:61" ht="25.35" customHeight="1" thickTop="1" x14ac:dyDescent="0.2">
      <c r="A11" s="497" t="s">
        <v>31</v>
      </c>
      <c r="B11" s="500" t="s">
        <v>24</v>
      </c>
      <c r="C11" s="495"/>
      <c r="D11" s="495"/>
      <c r="E11" s="496"/>
      <c r="F11" s="413" t="s">
        <v>22</v>
      </c>
      <c r="G11" s="494" t="s">
        <v>23</v>
      </c>
      <c r="H11" s="495"/>
      <c r="I11" s="496"/>
      <c r="J11" s="413" t="s">
        <v>22</v>
      </c>
      <c r="K11" s="494" t="s">
        <v>25</v>
      </c>
      <c r="L11" s="495"/>
      <c r="M11" s="495"/>
      <c r="N11" s="496"/>
      <c r="O11" s="494" t="s">
        <v>3</v>
      </c>
      <c r="P11" s="495"/>
      <c r="Q11" s="495"/>
      <c r="R11" s="496"/>
      <c r="S11" s="413"/>
      <c r="T11" s="494" t="s">
        <v>4</v>
      </c>
      <c r="U11" s="495"/>
      <c r="V11" s="495"/>
      <c r="W11" s="413"/>
      <c r="X11" s="494" t="s">
        <v>5</v>
      </c>
      <c r="Y11" s="495"/>
      <c r="Z11" s="496"/>
      <c r="AA11" s="413"/>
      <c r="AB11" s="494" t="s">
        <v>26</v>
      </c>
      <c r="AC11" s="495"/>
      <c r="AD11" s="495"/>
      <c r="AE11" s="496"/>
      <c r="AF11" s="413"/>
      <c r="AG11" s="494" t="s">
        <v>27</v>
      </c>
      <c r="AH11" s="495"/>
      <c r="AI11" s="496"/>
      <c r="AJ11" s="413"/>
      <c r="AK11" s="494" t="s">
        <v>28</v>
      </c>
      <c r="AL11" s="495"/>
      <c r="AM11" s="495"/>
      <c r="AN11" s="496"/>
      <c r="AO11" s="494" t="s">
        <v>29</v>
      </c>
      <c r="AP11" s="495"/>
      <c r="AQ11" s="495"/>
      <c r="AR11" s="496"/>
      <c r="AS11" s="413"/>
      <c r="AT11" s="494" t="s">
        <v>30</v>
      </c>
      <c r="AU11" s="495"/>
      <c r="AV11" s="496"/>
      <c r="AW11" s="413"/>
      <c r="AX11" s="501" t="s">
        <v>6</v>
      </c>
      <c r="AY11" s="501"/>
      <c r="AZ11" s="501"/>
      <c r="BA11" s="502"/>
      <c r="BB11" s="506" t="s">
        <v>7</v>
      </c>
      <c r="BC11" s="509" t="s">
        <v>32</v>
      </c>
      <c r="BD11" s="509" t="s">
        <v>93</v>
      </c>
      <c r="BE11" s="509" t="s">
        <v>33</v>
      </c>
      <c r="BF11" s="509" t="s">
        <v>34</v>
      </c>
      <c r="BG11" s="509" t="s">
        <v>8</v>
      </c>
      <c r="BH11" s="503" t="s">
        <v>35</v>
      </c>
    </row>
    <row r="12" spans="1:61" ht="39.75" customHeight="1" x14ac:dyDescent="0.2">
      <c r="A12" s="498"/>
      <c r="B12" s="414">
        <v>1</v>
      </c>
      <c r="C12" s="415">
        <v>8</v>
      </c>
      <c r="D12" s="415">
        <v>15</v>
      </c>
      <c r="E12" s="415">
        <v>22</v>
      </c>
      <c r="F12" s="416" t="s">
        <v>244</v>
      </c>
      <c r="G12" s="415">
        <v>6</v>
      </c>
      <c r="H12" s="415">
        <v>13</v>
      </c>
      <c r="I12" s="415">
        <v>20</v>
      </c>
      <c r="J12" s="416" t="s">
        <v>245</v>
      </c>
      <c r="K12" s="16">
        <v>3</v>
      </c>
      <c r="L12" s="16">
        <v>10</v>
      </c>
      <c r="M12" s="16">
        <v>17</v>
      </c>
      <c r="N12" s="16">
        <v>24</v>
      </c>
      <c r="O12" s="16">
        <v>1</v>
      </c>
      <c r="P12" s="16">
        <v>8</v>
      </c>
      <c r="Q12" s="16">
        <v>15</v>
      </c>
      <c r="R12" s="16">
        <v>22</v>
      </c>
      <c r="S12" s="416" t="s">
        <v>246</v>
      </c>
      <c r="T12" s="16">
        <v>5</v>
      </c>
      <c r="U12" s="16">
        <v>12</v>
      </c>
      <c r="V12" s="16">
        <v>19</v>
      </c>
      <c r="W12" s="416" t="s">
        <v>247</v>
      </c>
      <c r="X12" s="16">
        <v>2</v>
      </c>
      <c r="Y12" s="16">
        <v>9</v>
      </c>
      <c r="Z12" s="16">
        <v>16</v>
      </c>
      <c r="AA12" s="416" t="s">
        <v>248</v>
      </c>
      <c r="AB12" s="16">
        <v>2</v>
      </c>
      <c r="AC12" s="16">
        <v>9</v>
      </c>
      <c r="AD12" s="16">
        <v>16</v>
      </c>
      <c r="AE12" s="16">
        <v>23</v>
      </c>
      <c r="AF12" s="416" t="s">
        <v>249</v>
      </c>
      <c r="AG12" s="16">
        <v>6</v>
      </c>
      <c r="AH12" s="16">
        <v>13</v>
      </c>
      <c r="AI12" s="16">
        <v>20</v>
      </c>
      <c r="AJ12" s="416" t="s">
        <v>250</v>
      </c>
      <c r="AK12" s="16">
        <v>4</v>
      </c>
      <c r="AL12" s="16">
        <v>11</v>
      </c>
      <c r="AM12" s="16">
        <v>18</v>
      </c>
      <c r="AN12" s="16">
        <v>25</v>
      </c>
      <c r="AO12" s="16">
        <v>1</v>
      </c>
      <c r="AP12" s="16">
        <v>8</v>
      </c>
      <c r="AQ12" s="16">
        <v>15</v>
      </c>
      <c r="AR12" s="16">
        <v>22</v>
      </c>
      <c r="AS12" s="416" t="s">
        <v>251</v>
      </c>
      <c r="AT12" s="16">
        <v>6</v>
      </c>
      <c r="AU12" s="16">
        <v>13</v>
      </c>
      <c r="AV12" s="16">
        <v>20</v>
      </c>
      <c r="AW12" s="416" t="s">
        <v>252</v>
      </c>
      <c r="AX12" s="16">
        <v>3</v>
      </c>
      <c r="AY12" s="16">
        <v>10</v>
      </c>
      <c r="AZ12" s="16">
        <v>17</v>
      </c>
      <c r="BA12" s="417">
        <v>24</v>
      </c>
      <c r="BB12" s="507"/>
      <c r="BC12" s="510"/>
      <c r="BD12" s="510"/>
      <c r="BE12" s="510"/>
      <c r="BF12" s="510"/>
      <c r="BG12" s="510"/>
      <c r="BH12" s="504"/>
    </row>
    <row r="13" spans="1:61" ht="6.75" customHeight="1" x14ac:dyDescent="0.2">
      <c r="A13" s="498"/>
      <c r="B13" s="418"/>
      <c r="C13" s="419"/>
      <c r="D13" s="419"/>
      <c r="E13" s="419"/>
      <c r="F13" s="416"/>
      <c r="G13" s="419"/>
      <c r="H13" s="419"/>
      <c r="I13" s="419"/>
      <c r="J13" s="416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420"/>
      <c r="BB13" s="507"/>
      <c r="BC13" s="510"/>
      <c r="BD13" s="510"/>
      <c r="BE13" s="510"/>
      <c r="BF13" s="510"/>
      <c r="BG13" s="510"/>
      <c r="BH13" s="504"/>
    </row>
    <row r="14" spans="1:61" ht="47.25" customHeight="1" thickBot="1" x14ac:dyDescent="0.25">
      <c r="A14" s="499"/>
      <c r="B14" s="421">
        <v>7</v>
      </c>
      <c r="C14" s="422">
        <v>14</v>
      </c>
      <c r="D14" s="422">
        <v>21</v>
      </c>
      <c r="E14" s="422">
        <v>28</v>
      </c>
      <c r="F14" s="423" t="s">
        <v>253</v>
      </c>
      <c r="G14" s="422">
        <v>12</v>
      </c>
      <c r="H14" s="422">
        <v>19</v>
      </c>
      <c r="I14" s="422">
        <v>26</v>
      </c>
      <c r="J14" s="423" t="s">
        <v>254</v>
      </c>
      <c r="K14" s="424">
        <v>9</v>
      </c>
      <c r="L14" s="424">
        <v>16</v>
      </c>
      <c r="M14" s="424">
        <v>23</v>
      </c>
      <c r="N14" s="424">
        <v>30</v>
      </c>
      <c r="O14" s="424">
        <v>7</v>
      </c>
      <c r="P14" s="424">
        <v>14</v>
      </c>
      <c r="Q14" s="424">
        <v>21</v>
      </c>
      <c r="R14" s="424">
        <v>28</v>
      </c>
      <c r="S14" s="423" t="s">
        <v>255</v>
      </c>
      <c r="T14" s="424">
        <v>11</v>
      </c>
      <c r="U14" s="424">
        <v>18</v>
      </c>
      <c r="V14" s="424">
        <v>25</v>
      </c>
      <c r="W14" s="423" t="s">
        <v>256</v>
      </c>
      <c r="X14" s="424">
        <v>8</v>
      </c>
      <c r="Y14" s="424">
        <v>15</v>
      </c>
      <c r="Z14" s="424">
        <v>22</v>
      </c>
      <c r="AA14" s="423" t="s">
        <v>257</v>
      </c>
      <c r="AB14" s="424">
        <v>8</v>
      </c>
      <c r="AC14" s="424">
        <v>15</v>
      </c>
      <c r="AD14" s="424">
        <v>22</v>
      </c>
      <c r="AE14" s="424">
        <v>29</v>
      </c>
      <c r="AF14" s="423" t="s">
        <v>258</v>
      </c>
      <c r="AG14" s="424">
        <v>12</v>
      </c>
      <c r="AH14" s="424">
        <v>19</v>
      </c>
      <c r="AI14" s="424">
        <v>26</v>
      </c>
      <c r="AJ14" s="423" t="s">
        <v>259</v>
      </c>
      <c r="AK14" s="424">
        <v>10</v>
      </c>
      <c r="AL14" s="424">
        <v>17</v>
      </c>
      <c r="AM14" s="424">
        <v>24</v>
      </c>
      <c r="AN14" s="424">
        <v>31</v>
      </c>
      <c r="AO14" s="424">
        <v>7</v>
      </c>
      <c r="AP14" s="424">
        <v>14</v>
      </c>
      <c r="AQ14" s="424">
        <v>21</v>
      </c>
      <c r="AR14" s="424">
        <v>28</v>
      </c>
      <c r="AS14" s="423" t="s">
        <v>260</v>
      </c>
      <c r="AT14" s="424">
        <v>12</v>
      </c>
      <c r="AU14" s="424">
        <v>19</v>
      </c>
      <c r="AV14" s="424">
        <v>26</v>
      </c>
      <c r="AW14" s="423" t="s">
        <v>261</v>
      </c>
      <c r="AX14" s="424">
        <v>9</v>
      </c>
      <c r="AY14" s="424">
        <v>16</v>
      </c>
      <c r="AZ14" s="424">
        <v>23</v>
      </c>
      <c r="BA14" s="425">
        <v>31</v>
      </c>
      <c r="BB14" s="508"/>
      <c r="BC14" s="511"/>
      <c r="BD14" s="511"/>
      <c r="BE14" s="511"/>
      <c r="BF14" s="511"/>
      <c r="BG14" s="511"/>
      <c r="BH14" s="505"/>
    </row>
    <row r="15" spans="1:61" ht="17.850000000000001" customHeight="1" thickTop="1" x14ac:dyDescent="0.2">
      <c r="A15" s="426" t="s">
        <v>17</v>
      </c>
      <c r="B15" s="427"/>
      <c r="C15" s="480">
        <v>18</v>
      </c>
      <c r="D15" s="428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30"/>
      <c r="P15" s="429"/>
      <c r="Q15" s="429"/>
      <c r="R15" s="431"/>
      <c r="S15" s="429"/>
      <c r="T15" s="432">
        <v>0</v>
      </c>
      <c r="U15" s="432" t="s">
        <v>9</v>
      </c>
      <c r="V15" s="432" t="s">
        <v>9</v>
      </c>
      <c r="W15" s="433" t="s">
        <v>10</v>
      </c>
      <c r="X15" s="433" t="s">
        <v>10</v>
      </c>
      <c r="Y15" s="434"/>
      <c r="Z15" s="480">
        <v>18</v>
      </c>
      <c r="AA15" s="429"/>
      <c r="AB15" s="434"/>
      <c r="AC15" s="429"/>
      <c r="AD15" s="429"/>
      <c r="AE15" s="434"/>
      <c r="AF15" s="429"/>
      <c r="AG15" s="429"/>
      <c r="AH15" s="434"/>
      <c r="AI15" s="429"/>
      <c r="AJ15" s="429"/>
      <c r="AK15" s="434"/>
      <c r="AL15" s="430"/>
      <c r="AM15" s="434"/>
      <c r="AN15" s="434"/>
      <c r="AO15" s="434"/>
      <c r="AP15" s="434"/>
      <c r="AQ15" s="432" t="s">
        <v>9</v>
      </c>
      <c r="AR15" s="432" t="s">
        <v>9</v>
      </c>
      <c r="AS15" s="432" t="s">
        <v>9</v>
      </c>
      <c r="AT15" s="433" t="s">
        <v>10</v>
      </c>
      <c r="AU15" s="433" t="s">
        <v>10</v>
      </c>
      <c r="AV15" s="433" t="s">
        <v>10</v>
      </c>
      <c r="AW15" s="433" t="s">
        <v>10</v>
      </c>
      <c r="AX15" s="433" t="s">
        <v>10</v>
      </c>
      <c r="AY15" s="433" t="s">
        <v>10</v>
      </c>
      <c r="AZ15" s="433" t="s">
        <v>10</v>
      </c>
      <c r="BA15" s="435" t="s">
        <v>10</v>
      </c>
      <c r="BB15" s="436">
        <f>SUM(C15,Z15)</f>
        <v>36</v>
      </c>
      <c r="BC15" s="437">
        <v>5</v>
      </c>
      <c r="BD15" s="437">
        <v>1</v>
      </c>
      <c r="BE15" s="437"/>
      <c r="BF15" s="437"/>
      <c r="BG15" s="437">
        <v>10</v>
      </c>
      <c r="BH15" s="438" t="s">
        <v>323</v>
      </c>
    </row>
    <row r="16" spans="1:61" ht="17.850000000000001" customHeight="1" x14ac:dyDescent="0.2">
      <c r="A16" s="439" t="s">
        <v>18</v>
      </c>
      <c r="B16" s="440"/>
      <c r="C16" s="481">
        <v>19</v>
      </c>
      <c r="D16" s="441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31"/>
      <c r="P16" s="442"/>
      <c r="Q16" s="431"/>
      <c r="R16" s="442"/>
      <c r="S16" s="442"/>
      <c r="T16" s="443"/>
      <c r="U16" s="443" t="s">
        <v>9</v>
      </c>
      <c r="V16" s="443" t="s">
        <v>9</v>
      </c>
      <c r="W16" s="444" t="s">
        <v>10</v>
      </c>
      <c r="X16" s="444" t="s">
        <v>10</v>
      </c>
      <c r="Y16" s="445"/>
      <c r="Z16" s="481">
        <v>17</v>
      </c>
      <c r="AA16" s="442"/>
      <c r="AB16" s="445"/>
      <c r="AC16" s="442"/>
      <c r="AD16" s="431"/>
      <c r="AE16" s="445"/>
      <c r="AF16" s="442"/>
      <c r="AG16" s="442"/>
      <c r="AH16" s="445"/>
      <c r="AI16" s="442"/>
      <c r="AJ16" s="431"/>
      <c r="AK16" s="431"/>
      <c r="AL16" s="442"/>
      <c r="AM16" s="442"/>
      <c r="AN16" s="445"/>
      <c r="AO16" s="445"/>
      <c r="AP16" s="443">
        <v>0</v>
      </c>
      <c r="AQ16" s="443">
        <v>0</v>
      </c>
      <c r="AR16" s="443" t="s">
        <v>9</v>
      </c>
      <c r="AS16" s="443" t="s">
        <v>9</v>
      </c>
      <c r="AT16" s="430" t="s">
        <v>11</v>
      </c>
      <c r="AU16" s="430" t="s">
        <v>11</v>
      </c>
      <c r="AV16" s="444" t="s">
        <v>10</v>
      </c>
      <c r="AW16" s="444" t="s">
        <v>10</v>
      </c>
      <c r="AX16" s="444" t="s">
        <v>10</v>
      </c>
      <c r="AY16" s="444" t="s">
        <v>10</v>
      </c>
      <c r="AZ16" s="444" t="s">
        <v>10</v>
      </c>
      <c r="BA16" s="446" t="s">
        <v>10</v>
      </c>
      <c r="BB16" s="447">
        <f>SUM(C16,Z16)</f>
        <v>36</v>
      </c>
      <c r="BC16" s="448">
        <v>4</v>
      </c>
      <c r="BD16" s="448">
        <v>2</v>
      </c>
      <c r="BE16" s="448">
        <v>2</v>
      </c>
      <c r="BF16" s="448"/>
      <c r="BG16" s="448">
        <v>8</v>
      </c>
      <c r="BH16" s="449">
        <f t="shared" ref="BH16:BH20" si="0">SUM(BB16:BG16)</f>
        <v>52</v>
      </c>
    </row>
    <row r="17" spans="1:60" ht="17.850000000000001" customHeight="1" x14ac:dyDescent="0.2">
      <c r="A17" s="439" t="s">
        <v>19</v>
      </c>
      <c r="B17" s="440"/>
      <c r="C17" s="481">
        <v>19</v>
      </c>
      <c r="D17" s="441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31"/>
      <c r="P17" s="431"/>
      <c r="Q17" s="442"/>
      <c r="R17" s="442"/>
      <c r="S17" s="442"/>
      <c r="T17" s="443"/>
      <c r="U17" s="443" t="s">
        <v>9</v>
      </c>
      <c r="V17" s="443" t="s">
        <v>9</v>
      </c>
      <c r="W17" s="444" t="s">
        <v>10</v>
      </c>
      <c r="X17" s="444" t="s">
        <v>10</v>
      </c>
      <c r="Y17" s="445"/>
      <c r="Z17" s="481">
        <v>17</v>
      </c>
      <c r="AA17" s="442"/>
      <c r="AB17" s="445"/>
      <c r="AC17" s="431"/>
      <c r="AD17" s="442"/>
      <c r="AE17" s="445"/>
      <c r="AF17" s="431"/>
      <c r="AG17" s="442"/>
      <c r="AH17" s="445"/>
      <c r="AI17" s="442"/>
      <c r="AJ17" s="442"/>
      <c r="AK17" s="445"/>
      <c r="AL17" s="431"/>
      <c r="AM17" s="445"/>
      <c r="AN17" s="450"/>
      <c r="AO17" s="450"/>
      <c r="AP17" s="443" t="s">
        <v>9</v>
      </c>
      <c r="AQ17" s="443" t="s">
        <v>9</v>
      </c>
      <c r="AR17" s="430" t="s">
        <v>11</v>
      </c>
      <c r="AS17" s="430" t="s">
        <v>11</v>
      </c>
      <c r="AT17" s="430" t="s">
        <v>11</v>
      </c>
      <c r="AU17" s="430" t="s">
        <v>11</v>
      </c>
      <c r="AV17" s="430" t="s">
        <v>11</v>
      </c>
      <c r="AW17" s="430" t="s">
        <v>11</v>
      </c>
      <c r="AX17" s="444" t="s">
        <v>10</v>
      </c>
      <c r="AY17" s="444" t="s">
        <v>10</v>
      </c>
      <c r="AZ17" s="444" t="s">
        <v>10</v>
      </c>
      <c r="BA17" s="446" t="s">
        <v>10</v>
      </c>
      <c r="BB17" s="447">
        <f>SUM(C17,Z17)</f>
        <v>36</v>
      </c>
      <c r="BC17" s="448">
        <v>4</v>
      </c>
      <c r="BD17" s="451"/>
      <c r="BE17" s="448">
        <v>6</v>
      </c>
      <c r="BF17" s="448"/>
      <c r="BG17" s="448">
        <v>6</v>
      </c>
      <c r="BH17" s="449">
        <f t="shared" si="0"/>
        <v>52</v>
      </c>
    </row>
    <row r="18" spans="1:60" ht="17.850000000000001" customHeight="1" x14ac:dyDescent="0.2">
      <c r="A18" s="439" t="s">
        <v>20</v>
      </c>
      <c r="B18" s="440"/>
      <c r="C18" s="481">
        <v>18</v>
      </c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3" t="s">
        <v>9</v>
      </c>
      <c r="U18" s="443" t="s">
        <v>9</v>
      </c>
      <c r="V18" s="443" t="s">
        <v>9</v>
      </c>
      <c r="W18" s="444" t="s">
        <v>10</v>
      </c>
      <c r="X18" s="444" t="s">
        <v>10</v>
      </c>
      <c r="Y18" s="445"/>
      <c r="Z18" s="481">
        <v>17</v>
      </c>
      <c r="AA18" s="442"/>
      <c r="AB18" s="445"/>
      <c r="AC18" s="442"/>
      <c r="AD18" s="442"/>
      <c r="AE18" s="445"/>
      <c r="AF18" s="442"/>
      <c r="AG18" s="442"/>
      <c r="AH18" s="445"/>
      <c r="AI18" s="442"/>
      <c r="AJ18" s="442"/>
      <c r="AK18" s="445"/>
      <c r="AL18" s="445"/>
      <c r="AM18" s="445"/>
      <c r="AN18" s="450"/>
      <c r="AO18" s="443"/>
      <c r="AP18" s="443" t="s">
        <v>9</v>
      </c>
      <c r="AQ18" s="443" t="s">
        <v>9</v>
      </c>
      <c r="AR18" s="443" t="s">
        <v>9</v>
      </c>
      <c r="AS18" s="430" t="s">
        <v>11</v>
      </c>
      <c r="AT18" s="430" t="s">
        <v>11</v>
      </c>
      <c r="AU18" s="430" t="s">
        <v>11</v>
      </c>
      <c r="AV18" s="430" t="s">
        <v>11</v>
      </c>
      <c r="AW18" s="444" t="s">
        <v>10</v>
      </c>
      <c r="AX18" s="444" t="s">
        <v>10</v>
      </c>
      <c r="AY18" s="444" t="s">
        <v>10</v>
      </c>
      <c r="AZ18" s="444" t="s">
        <v>10</v>
      </c>
      <c r="BA18" s="446" t="s">
        <v>10</v>
      </c>
      <c r="BB18" s="447">
        <f>SUM(C18,Z18)</f>
        <v>35</v>
      </c>
      <c r="BC18" s="448">
        <v>6</v>
      </c>
      <c r="BD18" s="451"/>
      <c r="BE18" s="448">
        <v>4</v>
      </c>
      <c r="BF18" s="448"/>
      <c r="BG18" s="448">
        <v>7</v>
      </c>
      <c r="BH18" s="449">
        <f t="shared" si="0"/>
        <v>52</v>
      </c>
    </row>
    <row r="19" spans="1:60" ht="17.850000000000001" customHeight="1" thickBot="1" x14ac:dyDescent="0.25">
      <c r="A19" s="439" t="s">
        <v>21</v>
      </c>
      <c r="B19" s="440"/>
      <c r="C19" s="481">
        <v>19</v>
      </c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3"/>
      <c r="U19" s="443" t="s">
        <v>9</v>
      </c>
      <c r="V19" s="443" t="s">
        <v>9</v>
      </c>
      <c r="W19" s="444" t="s">
        <v>10</v>
      </c>
      <c r="X19" s="444" t="s">
        <v>10</v>
      </c>
      <c r="Y19" s="453" t="s">
        <v>11</v>
      </c>
      <c r="Z19" s="454" t="s">
        <v>11</v>
      </c>
      <c r="AA19" s="454" t="s">
        <v>11</v>
      </c>
      <c r="AB19" s="453" t="s">
        <v>11</v>
      </c>
      <c r="AC19" s="454"/>
      <c r="AD19" s="481">
        <v>12</v>
      </c>
      <c r="AE19" s="453"/>
      <c r="AF19" s="454"/>
      <c r="AG19" s="442"/>
      <c r="AH19" s="445"/>
      <c r="AI19" s="442"/>
      <c r="AJ19" s="442"/>
      <c r="AK19" s="445"/>
      <c r="AL19" s="445"/>
      <c r="AM19" s="445"/>
      <c r="AN19" s="450"/>
      <c r="AO19" s="452" t="s">
        <v>12</v>
      </c>
      <c r="AP19" s="452" t="s">
        <v>12</v>
      </c>
      <c r="AQ19" s="452" t="s">
        <v>12</v>
      </c>
      <c r="AR19" s="452" t="s">
        <v>12</v>
      </c>
      <c r="AS19" s="430"/>
      <c r="AT19" s="430"/>
      <c r="AU19" s="430"/>
      <c r="AV19" s="430"/>
      <c r="AW19" s="444"/>
      <c r="AX19" s="444"/>
      <c r="AY19" s="444"/>
      <c r="AZ19" s="444"/>
      <c r="BA19" s="446"/>
      <c r="BB19" s="447">
        <f>SUM(C19,AD19)</f>
        <v>31</v>
      </c>
      <c r="BC19" s="448">
        <v>2</v>
      </c>
      <c r="BD19" s="451"/>
      <c r="BE19" s="448">
        <v>4</v>
      </c>
      <c r="BF19" s="448">
        <v>4</v>
      </c>
      <c r="BG19" s="448">
        <v>2</v>
      </c>
      <c r="BH19" s="449">
        <f t="shared" si="0"/>
        <v>43</v>
      </c>
    </row>
    <row r="20" spans="1:60" ht="16.5" thickTop="1" thickBot="1" x14ac:dyDescent="0.3">
      <c r="A20" s="455"/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6"/>
      <c r="AW20" s="456"/>
      <c r="AX20" s="456"/>
      <c r="AY20" s="456"/>
      <c r="AZ20" s="456"/>
      <c r="BA20" s="456"/>
      <c r="BB20" s="457">
        <f t="shared" ref="BB20:BG20" si="1">SUM(BB15:BB19)</f>
        <v>174</v>
      </c>
      <c r="BC20" s="458">
        <f t="shared" si="1"/>
        <v>21</v>
      </c>
      <c r="BD20" s="458">
        <f t="shared" si="1"/>
        <v>3</v>
      </c>
      <c r="BE20" s="458">
        <f t="shared" si="1"/>
        <v>16</v>
      </c>
      <c r="BF20" s="458">
        <f t="shared" si="1"/>
        <v>4</v>
      </c>
      <c r="BG20" s="458">
        <f t="shared" si="1"/>
        <v>33</v>
      </c>
      <c r="BH20" s="459">
        <f t="shared" si="0"/>
        <v>251</v>
      </c>
    </row>
    <row r="21" spans="1:60" ht="16.5" thickTop="1" x14ac:dyDescent="0.25">
      <c r="A21" s="86" t="s">
        <v>13</v>
      </c>
      <c r="B21" s="92"/>
      <c r="C21" s="86"/>
      <c r="D21" s="86"/>
      <c r="E21" s="86"/>
      <c r="F21" s="86"/>
      <c r="G21" s="87"/>
      <c r="H21" s="86" t="s">
        <v>37</v>
      </c>
      <c r="I21" s="86" t="s">
        <v>14</v>
      </c>
      <c r="J21" s="86"/>
      <c r="K21" s="86"/>
      <c r="L21" s="86"/>
      <c r="M21" s="86"/>
      <c r="N21" s="86"/>
      <c r="O21" s="86"/>
      <c r="P21" s="88"/>
      <c r="Q21" s="86"/>
      <c r="R21" s="86"/>
      <c r="S21" s="89">
        <v>0</v>
      </c>
      <c r="T21" s="86" t="s">
        <v>37</v>
      </c>
      <c r="U21" s="86" t="s">
        <v>36</v>
      </c>
      <c r="V21" s="86"/>
      <c r="W21" s="86"/>
      <c r="X21" s="86"/>
      <c r="Y21" s="86"/>
      <c r="Z21" s="88"/>
      <c r="AA21" s="86"/>
      <c r="AB21" s="86"/>
      <c r="AC21" s="86"/>
      <c r="AD21" s="86"/>
      <c r="AE21" s="86"/>
      <c r="AF21" s="89" t="s">
        <v>96</v>
      </c>
      <c r="AG21" s="86" t="s">
        <v>37</v>
      </c>
      <c r="AH21" s="86" t="s">
        <v>16</v>
      </c>
      <c r="AI21" s="86"/>
      <c r="AJ21" s="88"/>
      <c r="AK21" s="86"/>
      <c r="AL21" s="86"/>
      <c r="AM21" s="86"/>
      <c r="AN21" s="86"/>
      <c r="AO21" s="86"/>
      <c r="AP21" s="86"/>
      <c r="AQ21" s="88"/>
      <c r="AR21" s="59"/>
      <c r="AS21" s="9"/>
      <c r="AT21" s="9"/>
      <c r="AU21" s="9"/>
      <c r="AV21" s="60"/>
      <c r="AW21" s="60"/>
      <c r="AX21" s="60"/>
      <c r="AY21" s="60"/>
      <c r="AZ21" s="60"/>
      <c r="BA21" s="58"/>
      <c r="BB21" s="60"/>
      <c r="BC21" s="60"/>
      <c r="BD21" s="60"/>
      <c r="BE21" s="60"/>
      <c r="BF21" s="60"/>
      <c r="BG21" s="60"/>
      <c r="BH21" s="60"/>
    </row>
    <row r="22" spans="1:60" ht="5.0999999999999996" customHeight="1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8"/>
      <c r="AK22" s="86"/>
      <c r="AL22" s="86"/>
      <c r="AM22" s="86"/>
      <c r="AN22" s="86"/>
      <c r="AO22" s="86"/>
      <c r="AP22" s="86"/>
      <c r="AQ22" s="88"/>
      <c r="AR22" s="59"/>
      <c r="AS22" s="59"/>
      <c r="AT22" s="60"/>
      <c r="AU22" s="60"/>
      <c r="AV22" s="60"/>
      <c r="AW22" s="61"/>
      <c r="AX22" s="61"/>
      <c r="AY22" s="61"/>
      <c r="AZ22" s="61"/>
      <c r="BA22" s="61"/>
      <c r="BB22" s="60"/>
      <c r="BC22" s="60"/>
      <c r="BD22" s="60"/>
      <c r="BE22" s="60"/>
      <c r="BF22" s="60"/>
      <c r="BG22" s="60"/>
      <c r="BH22" s="60"/>
    </row>
    <row r="23" spans="1:60" ht="15.75" x14ac:dyDescent="0.25">
      <c r="A23" s="86"/>
      <c r="B23" s="86"/>
      <c r="C23" s="86"/>
      <c r="D23" s="86"/>
      <c r="E23" s="86"/>
      <c r="F23" s="86"/>
      <c r="G23" s="90" t="s">
        <v>9</v>
      </c>
      <c r="H23" s="86" t="s">
        <v>37</v>
      </c>
      <c r="I23" s="86" t="s">
        <v>15</v>
      </c>
      <c r="J23" s="86"/>
      <c r="K23" s="86"/>
      <c r="L23" s="86"/>
      <c r="M23" s="86"/>
      <c r="N23" s="86"/>
      <c r="O23" s="86"/>
      <c r="P23" s="88"/>
      <c r="Q23" s="86"/>
      <c r="R23" s="86"/>
      <c r="S23" s="91" t="s">
        <v>11</v>
      </c>
      <c r="T23" s="86" t="s">
        <v>37</v>
      </c>
      <c r="U23" s="86" t="s">
        <v>91</v>
      </c>
      <c r="V23" s="86"/>
      <c r="W23" s="86"/>
      <c r="X23" s="86"/>
      <c r="Y23" s="86"/>
      <c r="Z23" s="88"/>
      <c r="AA23" s="86"/>
      <c r="AB23" s="86"/>
      <c r="AC23" s="86"/>
      <c r="AD23" s="86"/>
      <c r="AE23" s="86"/>
      <c r="AF23" s="89" t="s">
        <v>12</v>
      </c>
      <c r="AG23" s="86" t="s">
        <v>37</v>
      </c>
      <c r="AH23" s="86" t="s">
        <v>92</v>
      </c>
      <c r="AI23" s="86"/>
      <c r="AJ23" s="88"/>
      <c r="AK23" s="86"/>
      <c r="AL23" s="86"/>
      <c r="AM23" s="86"/>
      <c r="AN23" s="86"/>
      <c r="AO23" s="86"/>
      <c r="AP23" s="86"/>
      <c r="AQ23" s="86"/>
      <c r="AR23" s="58"/>
      <c r="AS23" s="59"/>
      <c r="AT23" s="60"/>
      <c r="AU23" s="60"/>
      <c r="AV23" s="60"/>
      <c r="AW23" s="58"/>
      <c r="AX23" s="58"/>
      <c r="AY23" s="58"/>
      <c r="AZ23" s="58"/>
      <c r="BA23" s="58"/>
      <c r="BB23" s="60"/>
      <c r="BC23" s="60"/>
      <c r="BD23" s="60"/>
      <c r="BE23" s="60"/>
      <c r="BF23" s="60"/>
      <c r="BG23" s="60"/>
      <c r="BH23" s="60"/>
    </row>
    <row r="24" spans="1:60" ht="7.5" customHeight="1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</row>
    <row r="25" spans="1:60" ht="24.6" customHeight="1" x14ac:dyDescent="0.2"/>
    <row r="31" spans="1:60" x14ac:dyDescent="0.2">
      <c r="AQ31" s="460"/>
    </row>
  </sheetData>
  <mergeCells count="26">
    <mergeCell ref="AX11:BA11"/>
    <mergeCell ref="BH11:BH14"/>
    <mergeCell ref="BB11:BB14"/>
    <mergeCell ref="BC11:BC14"/>
    <mergeCell ref="BD11:BD14"/>
    <mergeCell ref="BE11:BE14"/>
    <mergeCell ref="BG11:BG14"/>
    <mergeCell ref="BF11:BF14"/>
    <mergeCell ref="A11:A14"/>
    <mergeCell ref="B11:E11"/>
    <mergeCell ref="G11:I11"/>
    <mergeCell ref="K11:N11"/>
    <mergeCell ref="O11:R11"/>
    <mergeCell ref="T1:AU1"/>
    <mergeCell ref="U3:AT3"/>
    <mergeCell ref="T5:AU5"/>
    <mergeCell ref="Y6:AP6"/>
    <mergeCell ref="T11:V11"/>
    <mergeCell ref="AO11:AR11"/>
    <mergeCell ref="AT11:AV11"/>
    <mergeCell ref="AG11:AI11"/>
    <mergeCell ref="AK11:AN11"/>
    <mergeCell ref="AB11:AE11"/>
    <mergeCell ref="X11:Z11"/>
    <mergeCell ref="Y7:AP7"/>
    <mergeCell ref="Y8:AP8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3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DT179"/>
  <sheetViews>
    <sheetView showGridLines="0" tabSelected="1" zoomScale="40" zoomScaleNormal="40" workbookViewId="0">
      <pane xSplit="17" ySplit="10" topLeftCell="R17" activePane="bottomRight" state="frozen"/>
      <selection pane="topRight" activeCell="R1" sqref="R1"/>
      <selection pane="bottomLeft" activeCell="A11" sqref="A11"/>
      <selection pane="bottomRight" activeCell="T23" sqref="T23"/>
    </sheetView>
  </sheetViews>
  <sheetFormatPr defaultColWidth="11.28515625" defaultRowHeight="22.5" outlineLevelRow="1" outlineLevelCol="1" x14ac:dyDescent="0.35"/>
  <cols>
    <col min="1" max="1" width="5" style="3" customWidth="1"/>
    <col min="2" max="7" width="5.28515625" style="38" hidden="1" customWidth="1" outlineLevel="1"/>
    <col min="8" max="8" width="10.7109375" style="83" customWidth="1" collapsed="1"/>
    <col min="9" max="9" width="44.7109375" style="53" customWidth="1"/>
    <col min="10" max="10" width="9.140625" style="3" customWidth="1"/>
    <col min="11" max="11" width="10" style="3" customWidth="1"/>
    <col min="12" max="12" width="12.5703125" style="3" customWidth="1"/>
    <col min="13" max="13" width="10.28515625" style="3" customWidth="1"/>
    <col min="14" max="14" width="7.28515625" style="3" customWidth="1"/>
    <col min="15" max="16" width="8.140625" style="3" customWidth="1"/>
    <col min="17" max="17" width="7.28515625" style="3" customWidth="1"/>
    <col min="18" max="18" width="8" style="3" customWidth="1"/>
    <col min="19" max="19" width="7" style="3" customWidth="1"/>
    <col min="20" max="20" width="6.7109375" style="24" customWidth="1" outlineLevel="1"/>
    <col min="21" max="21" width="6.85546875" style="24" customWidth="1" outlineLevel="1"/>
    <col min="22" max="22" width="5.28515625" style="3" customWidth="1"/>
    <col min="23" max="23" width="8.42578125" style="3" customWidth="1"/>
    <col min="24" max="24" width="6.85546875" style="3" customWidth="1"/>
    <col min="25" max="25" width="8.28515625" style="24" customWidth="1" outlineLevel="1"/>
    <col min="26" max="26" width="7.140625" style="24" customWidth="1" outlineLevel="1"/>
    <col min="27" max="27" width="5.140625" style="3" customWidth="1"/>
    <col min="28" max="28" width="8" style="3" customWidth="1"/>
    <col min="29" max="29" width="6.85546875" style="3" customWidth="1"/>
    <col min="30" max="30" width="7" style="24" customWidth="1" outlineLevel="1"/>
    <col min="31" max="31" width="9" style="24" customWidth="1" outlineLevel="1"/>
    <col min="32" max="32" width="5.140625" style="3" customWidth="1"/>
    <col min="33" max="33" width="8.28515625" style="3" customWidth="1"/>
    <col min="34" max="34" width="6.85546875" style="3" customWidth="1"/>
    <col min="35" max="35" width="6.85546875" style="24" customWidth="1" outlineLevel="1"/>
    <col min="36" max="36" width="8" style="24" customWidth="1" outlineLevel="1"/>
    <col min="37" max="37" width="5.28515625" style="3" customWidth="1"/>
    <col min="38" max="38" width="8" style="3" customWidth="1"/>
    <col min="39" max="39" width="6.28515625" style="3" customWidth="1"/>
    <col min="40" max="41" width="6.28515625" style="24" customWidth="1" outlineLevel="1"/>
    <col min="42" max="42" width="5.28515625" style="3" customWidth="1"/>
    <col min="43" max="43" width="7.85546875" style="3" customWidth="1"/>
    <col min="44" max="44" width="8.85546875" style="3" customWidth="1"/>
    <col min="45" max="45" width="7.140625" style="24" customWidth="1" outlineLevel="1"/>
    <col min="46" max="46" width="8.28515625" style="24" customWidth="1" outlineLevel="1"/>
    <col min="47" max="47" width="5.140625" style="3" customWidth="1"/>
    <col min="48" max="48" width="9" style="3" customWidth="1"/>
    <col min="49" max="49" width="6.7109375" style="3" customWidth="1"/>
    <col min="50" max="50" width="6.28515625" style="24" customWidth="1" outlineLevel="1"/>
    <col min="51" max="51" width="8.7109375" style="24" customWidth="1" outlineLevel="1"/>
    <col min="52" max="52" width="5" style="3" customWidth="1"/>
    <col min="53" max="53" width="8" style="3" customWidth="1"/>
    <col min="54" max="54" width="6.28515625" style="3" customWidth="1"/>
    <col min="55" max="55" width="7.7109375" style="24" customWidth="1" outlineLevel="1"/>
    <col min="56" max="56" width="7.140625" style="24" customWidth="1" outlineLevel="1"/>
    <col min="57" max="57" width="5" style="3" customWidth="1"/>
    <col min="58" max="58" width="7.85546875" style="3" customWidth="1"/>
    <col min="59" max="59" width="6.7109375" style="3" customWidth="1"/>
    <col min="60" max="60" width="8" style="24" customWidth="1" outlineLevel="1"/>
    <col min="61" max="61" width="7.85546875" style="24" customWidth="1" outlineLevel="1"/>
    <col min="62" max="62" width="5.140625" style="3" customWidth="1"/>
    <col min="63" max="63" width="7.7109375" style="3" customWidth="1"/>
    <col min="64" max="64" width="13.28515625" style="3" customWidth="1"/>
    <col min="65" max="65" width="6.7109375" style="24" customWidth="1" outlineLevel="1"/>
    <col min="66" max="66" width="8.28515625" style="24" customWidth="1" outlineLevel="1"/>
    <col min="67" max="67" width="11.5703125" style="3" customWidth="1"/>
    <col min="68" max="68" width="7" style="3" hidden="1" customWidth="1"/>
    <col min="69" max="69" width="6.7109375" style="3" hidden="1" customWidth="1"/>
    <col min="70" max="71" width="9" style="24" hidden="1" customWidth="1" outlineLevel="1"/>
    <col min="72" max="72" width="5.28515625" style="3" hidden="1" customWidth="1" collapsed="1"/>
    <col min="73" max="73" width="7.28515625" style="3" hidden="1" customWidth="1"/>
    <col min="74" max="74" width="6.28515625" style="3" hidden="1" customWidth="1"/>
    <col min="75" max="76" width="7.28515625" style="24" hidden="1" customWidth="1" outlineLevel="1"/>
    <col min="77" max="77" width="5.28515625" style="3" hidden="1" customWidth="1" collapsed="1"/>
    <col min="78" max="78" width="6.140625" style="3" hidden="1" customWidth="1"/>
    <col min="79" max="79" width="9.7109375" style="81" customWidth="1"/>
    <col min="80" max="80" width="35" style="11" customWidth="1"/>
    <col min="81" max="83" width="8" style="3" customWidth="1"/>
    <col min="84" max="16384" width="11.28515625" style="3"/>
  </cols>
  <sheetData>
    <row r="2" spans="2:124" ht="21.75" x14ac:dyDescent="0.3">
      <c r="H2" s="79"/>
      <c r="I2" s="3"/>
      <c r="T2" s="3"/>
      <c r="U2" s="3"/>
      <c r="Y2" s="3"/>
      <c r="Z2" s="3"/>
      <c r="AD2" s="3"/>
      <c r="AE2" s="3"/>
      <c r="AI2" s="3"/>
      <c r="AJ2" s="3"/>
      <c r="AN2" s="3"/>
      <c r="AO2" s="3"/>
      <c r="AS2" s="3"/>
      <c r="AT2" s="3"/>
      <c r="AX2" s="3"/>
      <c r="AY2" s="3"/>
      <c r="BC2" s="3"/>
      <c r="BD2" s="3"/>
      <c r="BH2" s="3"/>
      <c r="BI2" s="3"/>
      <c r="BM2" s="3"/>
      <c r="BN2" s="3"/>
      <c r="BR2" s="3"/>
      <c r="BS2" s="3"/>
      <c r="BW2" s="3"/>
      <c r="BX2" s="3"/>
      <c r="CA2" s="3"/>
    </row>
    <row r="3" spans="2:124" s="31" customFormat="1" x14ac:dyDescent="0.35">
      <c r="B3" s="38"/>
      <c r="C3" s="38"/>
      <c r="D3" s="38"/>
      <c r="E3" s="38"/>
      <c r="F3" s="38"/>
      <c r="G3" s="38"/>
      <c r="H3" s="83"/>
      <c r="I3" s="51"/>
      <c r="L3" s="56">
        <f>L11*100/L137</f>
        <v>55.241814358666268</v>
      </c>
      <c r="M3" s="56">
        <f>M11*100/M137</f>
        <v>57.551094230421413</v>
      </c>
      <c r="P3" s="33" t="s">
        <v>148</v>
      </c>
      <c r="R3" s="34">
        <f>V137+AA137+практика!E4</f>
        <v>60</v>
      </c>
      <c r="S3" s="32"/>
      <c r="T3" s="32"/>
      <c r="U3" s="32"/>
      <c r="V3" s="32"/>
      <c r="W3" s="32"/>
      <c r="X3" s="32"/>
      <c r="Y3" s="32"/>
      <c r="Z3" s="32"/>
      <c r="AA3" s="32"/>
      <c r="AB3" s="34">
        <f>AF137+AK137+практика!E5+практика!L3</f>
        <v>60</v>
      </c>
      <c r="AC3" s="32"/>
      <c r="AD3" s="32"/>
      <c r="AE3" s="32"/>
      <c r="AF3" s="32"/>
      <c r="AG3" s="32"/>
      <c r="AH3" s="32"/>
      <c r="AI3" s="32"/>
      <c r="AJ3" s="32"/>
      <c r="AK3" s="32"/>
      <c r="AL3" s="32">
        <f>AP137+AU137+практика!L4</f>
        <v>60</v>
      </c>
      <c r="AM3" s="32"/>
      <c r="AN3" s="32"/>
      <c r="AO3" s="32"/>
      <c r="AP3" s="32"/>
      <c r="AQ3" s="32"/>
      <c r="AR3" s="32"/>
      <c r="AS3" s="32"/>
      <c r="AT3" s="32"/>
      <c r="AU3" s="32"/>
      <c r="AV3" s="34">
        <f>AZ137+BE137+практика!L5</f>
        <v>60</v>
      </c>
      <c r="AW3" s="32"/>
      <c r="AX3" s="32"/>
      <c r="AY3" s="32"/>
      <c r="AZ3" s="32"/>
      <c r="BA3" s="32"/>
      <c r="BB3" s="32"/>
      <c r="BC3" s="32"/>
      <c r="BD3" s="32"/>
      <c r="BE3" s="32"/>
      <c r="BF3" s="55">
        <f>BJ137+BO137+практика!L6</f>
        <v>60</v>
      </c>
      <c r="BG3" s="32"/>
      <c r="BH3" s="32"/>
      <c r="BI3" s="32"/>
      <c r="BJ3" s="32"/>
      <c r="BK3" s="32"/>
      <c r="BL3" s="32"/>
      <c r="BM3" s="32"/>
      <c r="BN3" s="32"/>
      <c r="BO3" s="32"/>
      <c r="BP3" s="34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80"/>
      <c r="CB3" s="402"/>
    </row>
    <row r="4" spans="2:124" ht="27" customHeight="1" x14ac:dyDescent="0.35">
      <c r="H4" s="576" t="s">
        <v>551</v>
      </c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576"/>
      <c r="AX4" s="576"/>
      <c r="AY4" s="576"/>
      <c r="AZ4" s="576"/>
      <c r="BA4" s="576"/>
      <c r="BB4" s="576"/>
      <c r="BC4" s="576"/>
      <c r="BD4" s="576"/>
      <c r="BE4" s="576"/>
      <c r="BF4" s="576"/>
      <c r="BG4" s="576"/>
      <c r="BH4" s="576"/>
      <c r="BI4" s="576"/>
      <c r="BJ4" s="576"/>
      <c r="BK4" s="576"/>
      <c r="BL4" s="576"/>
      <c r="BM4" s="576"/>
      <c r="BN4" s="576"/>
      <c r="BO4" s="576"/>
      <c r="BP4" s="576"/>
      <c r="BQ4" s="576"/>
      <c r="BR4" s="576"/>
      <c r="BS4" s="576"/>
      <c r="BT4" s="576"/>
      <c r="BU4" s="576"/>
      <c r="BV4" s="576"/>
      <c r="BW4" s="576"/>
      <c r="BX4" s="576"/>
      <c r="BY4" s="576"/>
      <c r="BZ4" s="576"/>
    </row>
    <row r="5" spans="2:124" ht="11.85" customHeight="1" x14ac:dyDescent="0.3">
      <c r="H5" s="84"/>
      <c r="I5" s="52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82"/>
    </row>
    <row r="6" spans="2:124" s="6" customFormat="1" ht="47.85" customHeight="1" x14ac:dyDescent="0.3"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577" t="s">
        <v>38</v>
      </c>
      <c r="I6" s="580" t="s">
        <v>390</v>
      </c>
      <c r="J6" s="582" t="s">
        <v>39</v>
      </c>
      <c r="K6" s="586" t="s">
        <v>40</v>
      </c>
      <c r="L6" s="592" t="s">
        <v>94</v>
      </c>
      <c r="M6" s="593"/>
      <c r="N6" s="593"/>
      <c r="O6" s="593"/>
      <c r="P6" s="593"/>
      <c r="Q6" s="594"/>
      <c r="R6" s="557" t="s">
        <v>44</v>
      </c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558"/>
      <c r="BH6" s="558"/>
      <c r="BI6" s="558"/>
      <c r="BJ6" s="558"/>
      <c r="BK6" s="558"/>
      <c r="BL6" s="558"/>
      <c r="BM6" s="558"/>
      <c r="BN6" s="558"/>
      <c r="BO6" s="558"/>
      <c r="BP6" s="558"/>
      <c r="BQ6" s="558"/>
      <c r="BR6" s="558"/>
      <c r="BS6" s="558"/>
      <c r="BT6" s="558"/>
      <c r="BU6" s="558"/>
      <c r="BV6" s="558"/>
      <c r="BW6" s="558"/>
      <c r="BX6" s="558"/>
      <c r="BY6" s="559"/>
      <c r="BZ6" s="512" t="s">
        <v>50</v>
      </c>
      <c r="CA6" s="537" t="s">
        <v>150</v>
      </c>
      <c r="CB6" s="400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2:124" ht="26.65" customHeight="1" x14ac:dyDescent="0.3">
      <c r="H7" s="578"/>
      <c r="I7" s="580"/>
      <c r="J7" s="582"/>
      <c r="K7" s="586"/>
      <c r="L7" s="590" t="s">
        <v>35</v>
      </c>
      <c r="M7" s="574" t="s">
        <v>41</v>
      </c>
      <c r="N7" s="560" t="s">
        <v>42</v>
      </c>
      <c r="O7" s="534"/>
      <c r="P7" s="534"/>
      <c r="Q7" s="571"/>
      <c r="R7" s="541" t="s">
        <v>45</v>
      </c>
      <c r="S7" s="542"/>
      <c r="T7" s="542"/>
      <c r="U7" s="542"/>
      <c r="V7" s="542"/>
      <c r="W7" s="542"/>
      <c r="X7" s="542"/>
      <c r="Y7" s="543"/>
      <c r="Z7" s="543"/>
      <c r="AA7" s="544"/>
      <c r="AB7" s="541" t="s">
        <v>46</v>
      </c>
      <c r="AC7" s="542"/>
      <c r="AD7" s="542"/>
      <c r="AE7" s="542"/>
      <c r="AF7" s="542"/>
      <c r="AG7" s="542"/>
      <c r="AH7" s="542"/>
      <c r="AI7" s="543"/>
      <c r="AJ7" s="543"/>
      <c r="AK7" s="544"/>
      <c r="AL7" s="573" t="s">
        <v>47</v>
      </c>
      <c r="AM7" s="542"/>
      <c r="AN7" s="542"/>
      <c r="AO7" s="542"/>
      <c r="AP7" s="542"/>
      <c r="AQ7" s="542"/>
      <c r="AR7" s="542"/>
      <c r="AS7" s="543"/>
      <c r="AT7" s="543"/>
      <c r="AU7" s="543"/>
      <c r="AV7" s="541" t="s">
        <v>49</v>
      </c>
      <c r="AW7" s="542"/>
      <c r="AX7" s="542"/>
      <c r="AY7" s="542"/>
      <c r="AZ7" s="542"/>
      <c r="BA7" s="542"/>
      <c r="BB7" s="542"/>
      <c r="BC7" s="543"/>
      <c r="BD7" s="543"/>
      <c r="BE7" s="544"/>
      <c r="BF7" s="573" t="s">
        <v>79</v>
      </c>
      <c r="BG7" s="542"/>
      <c r="BH7" s="542"/>
      <c r="BI7" s="542"/>
      <c r="BJ7" s="542"/>
      <c r="BK7" s="542"/>
      <c r="BL7" s="542"/>
      <c r="BM7" s="543"/>
      <c r="BN7" s="543"/>
      <c r="BO7" s="543"/>
      <c r="BP7" s="561" t="s">
        <v>48</v>
      </c>
      <c r="BQ7" s="562"/>
      <c r="BR7" s="562"/>
      <c r="BS7" s="562"/>
      <c r="BT7" s="562"/>
      <c r="BU7" s="562"/>
      <c r="BV7" s="562"/>
      <c r="BW7" s="562"/>
      <c r="BX7" s="562"/>
      <c r="BY7" s="563"/>
      <c r="BZ7" s="512"/>
      <c r="CA7" s="537"/>
      <c r="CB7" s="10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</row>
    <row r="8" spans="2:124" ht="41.25" customHeight="1" x14ac:dyDescent="0.3">
      <c r="B8" s="39">
        <v>1</v>
      </c>
      <c r="C8" s="39">
        <v>2</v>
      </c>
      <c r="D8" s="39">
        <v>3</v>
      </c>
      <c r="E8" s="39">
        <v>4</v>
      </c>
      <c r="F8" s="39">
        <v>5</v>
      </c>
      <c r="G8" s="39">
        <v>6</v>
      </c>
      <c r="H8" s="578"/>
      <c r="I8" s="580"/>
      <c r="J8" s="582"/>
      <c r="K8" s="586"/>
      <c r="L8" s="590"/>
      <c r="M8" s="574"/>
      <c r="N8" s="590" t="s">
        <v>90</v>
      </c>
      <c r="O8" s="568" t="s">
        <v>102</v>
      </c>
      <c r="P8" s="568" t="s">
        <v>103</v>
      </c>
      <c r="Q8" s="588" t="s">
        <v>104</v>
      </c>
      <c r="R8" s="560" t="s">
        <v>412</v>
      </c>
      <c r="S8" s="534"/>
      <c r="T8" s="534"/>
      <c r="U8" s="534"/>
      <c r="V8" s="534"/>
      <c r="W8" s="534" t="s">
        <v>414</v>
      </c>
      <c r="X8" s="534"/>
      <c r="Y8" s="570"/>
      <c r="Z8" s="570"/>
      <c r="AA8" s="571"/>
      <c r="AB8" s="560" t="s">
        <v>146</v>
      </c>
      <c r="AC8" s="534"/>
      <c r="AD8" s="534"/>
      <c r="AE8" s="534"/>
      <c r="AF8" s="534"/>
      <c r="AG8" s="534" t="s">
        <v>466</v>
      </c>
      <c r="AH8" s="534"/>
      <c r="AI8" s="570"/>
      <c r="AJ8" s="570"/>
      <c r="AK8" s="571"/>
      <c r="AL8" s="533" t="s">
        <v>220</v>
      </c>
      <c r="AM8" s="534"/>
      <c r="AN8" s="534"/>
      <c r="AO8" s="534"/>
      <c r="AP8" s="534"/>
      <c r="AQ8" s="534" t="s">
        <v>626</v>
      </c>
      <c r="AR8" s="534"/>
      <c r="AS8" s="570"/>
      <c r="AT8" s="570"/>
      <c r="AU8" s="570"/>
      <c r="AV8" s="560" t="s">
        <v>617</v>
      </c>
      <c r="AW8" s="534"/>
      <c r="AX8" s="534"/>
      <c r="AY8" s="534"/>
      <c r="AZ8" s="534"/>
      <c r="BA8" s="534" t="s">
        <v>375</v>
      </c>
      <c r="BB8" s="534"/>
      <c r="BC8" s="570"/>
      <c r="BD8" s="570"/>
      <c r="BE8" s="571"/>
      <c r="BF8" s="533" t="s">
        <v>616</v>
      </c>
      <c r="BG8" s="534"/>
      <c r="BH8" s="534"/>
      <c r="BI8" s="534"/>
      <c r="BJ8" s="534"/>
      <c r="BK8" s="514" t="s">
        <v>613</v>
      </c>
      <c r="BL8" s="514"/>
      <c r="BM8" s="515"/>
      <c r="BN8" s="515"/>
      <c r="BO8" s="515"/>
      <c r="BP8" s="531" t="s">
        <v>188</v>
      </c>
      <c r="BQ8" s="529"/>
      <c r="BR8" s="529"/>
      <c r="BS8" s="529"/>
      <c r="BT8" s="532"/>
      <c r="BU8" s="528" t="s">
        <v>262</v>
      </c>
      <c r="BV8" s="529"/>
      <c r="BW8" s="529"/>
      <c r="BX8" s="529"/>
      <c r="BY8" s="530"/>
      <c r="BZ8" s="512"/>
      <c r="CA8" s="537"/>
      <c r="CB8" s="10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</row>
    <row r="9" spans="2:124" s="26" customFormat="1" ht="26.45" customHeight="1" outlineLevel="1" x14ac:dyDescent="0.3">
      <c r="H9" s="578"/>
      <c r="I9" s="580"/>
      <c r="J9" s="582"/>
      <c r="K9" s="586"/>
      <c r="L9" s="590"/>
      <c r="M9" s="574"/>
      <c r="N9" s="590"/>
      <c r="O9" s="568"/>
      <c r="P9" s="568"/>
      <c r="Q9" s="588"/>
      <c r="R9" s="547">
        <f>график_сводные!C15</f>
        <v>18</v>
      </c>
      <c r="S9" s="548"/>
      <c r="T9" s="548"/>
      <c r="U9" s="548"/>
      <c r="V9" s="549"/>
      <c r="W9" s="550">
        <f>график_сводные!Z15</f>
        <v>18</v>
      </c>
      <c r="X9" s="548"/>
      <c r="Y9" s="548"/>
      <c r="Z9" s="548"/>
      <c r="AA9" s="551"/>
      <c r="AB9" s="547">
        <f>график_сводные!C16</f>
        <v>19</v>
      </c>
      <c r="AC9" s="548"/>
      <c r="AD9" s="548"/>
      <c r="AE9" s="548"/>
      <c r="AF9" s="549"/>
      <c r="AG9" s="550">
        <f>график_сводные!Z16</f>
        <v>17</v>
      </c>
      <c r="AH9" s="548"/>
      <c r="AI9" s="548"/>
      <c r="AJ9" s="548"/>
      <c r="AK9" s="551"/>
      <c r="AL9" s="547">
        <f>график_сводные!C17</f>
        <v>19</v>
      </c>
      <c r="AM9" s="548"/>
      <c r="AN9" s="548"/>
      <c r="AO9" s="548"/>
      <c r="AP9" s="549"/>
      <c r="AQ9" s="550">
        <f>график_сводные!Z17</f>
        <v>17</v>
      </c>
      <c r="AR9" s="548"/>
      <c r="AS9" s="548"/>
      <c r="AT9" s="548"/>
      <c r="AU9" s="551"/>
      <c r="AV9" s="547">
        <f>график_сводные!C18</f>
        <v>18</v>
      </c>
      <c r="AW9" s="548"/>
      <c r="AX9" s="548"/>
      <c r="AY9" s="548"/>
      <c r="AZ9" s="549"/>
      <c r="BA9" s="550">
        <f>график_сводные!Z18</f>
        <v>17</v>
      </c>
      <c r="BB9" s="548"/>
      <c r="BC9" s="548"/>
      <c r="BD9" s="548"/>
      <c r="BE9" s="551"/>
      <c r="BF9" s="547">
        <f>график_сводные!C19</f>
        <v>19</v>
      </c>
      <c r="BG9" s="548"/>
      <c r="BH9" s="548"/>
      <c r="BI9" s="548"/>
      <c r="BJ9" s="549"/>
      <c r="BK9" s="550">
        <f>график_сводные!AD19</f>
        <v>12</v>
      </c>
      <c r="BL9" s="548"/>
      <c r="BM9" s="548"/>
      <c r="BN9" s="548"/>
      <c r="BO9" s="551"/>
      <c r="BP9" s="552" t="e">
        <f>график_сводные!#REF!</f>
        <v>#REF!</v>
      </c>
      <c r="BQ9" s="553"/>
      <c r="BR9" s="553"/>
      <c r="BS9" s="553"/>
      <c r="BT9" s="554"/>
      <c r="BU9" s="555">
        <v>8</v>
      </c>
      <c r="BV9" s="553"/>
      <c r="BW9" s="553"/>
      <c r="BX9" s="553"/>
      <c r="BY9" s="556"/>
      <c r="BZ9" s="512"/>
      <c r="CA9" s="537"/>
      <c r="CB9" s="27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</row>
    <row r="10" spans="2:124" ht="100.5" customHeight="1" thickBot="1" x14ac:dyDescent="0.35">
      <c r="B10" s="39">
        <v>1</v>
      </c>
      <c r="C10" s="39">
        <v>2</v>
      </c>
      <c r="D10" s="39">
        <v>3</v>
      </c>
      <c r="E10" s="39">
        <v>4</v>
      </c>
      <c r="F10" s="39">
        <v>5</v>
      </c>
      <c r="G10" s="39">
        <v>6</v>
      </c>
      <c r="H10" s="579"/>
      <c r="I10" s="581"/>
      <c r="J10" s="583"/>
      <c r="K10" s="587"/>
      <c r="L10" s="591"/>
      <c r="M10" s="575"/>
      <c r="N10" s="591"/>
      <c r="O10" s="569"/>
      <c r="P10" s="569"/>
      <c r="Q10" s="589"/>
      <c r="R10" s="74" t="s">
        <v>51</v>
      </c>
      <c r="S10" s="75" t="s">
        <v>52</v>
      </c>
      <c r="T10" s="76" t="s">
        <v>43</v>
      </c>
      <c r="U10" s="76" t="s">
        <v>56</v>
      </c>
      <c r="V10" s="75" t="s">
        <v>53</v>
      </c>
      <c r="W10" s="75" t="s">
        <v>51</v>
      </c>
      <c r="X10" s="75" t="s">
        <v>52</v>
      </c>
      <c r="Y10" s="76" t="s">
        <v>43</v>
      </c>
      <c r="Z10" s="76" t="s">
        <v>56</v>
      </c>
      <c r="AA10" s="73" t="s">
        <v>53</v>
      </c>
      <c r="AB10" s="74" t="s">
        <v>51</v>
      </c>
      <c r="AC10" s="75" t="s">
        <v>52</v>
      </c>
      <c r="AD10" s="76" t="s">
        <v>43</v>
      </c>
      <c r="AE10" s="76" t="s">
        <v>56</v>
      </c>
      <c r="AF10" s="75" t="s">
        <v>53</v>
      </c>
      <c r="AG10" s="75" t="s">
        <v>51</v>
      </c>
      <c r="AH10" s="75" t="s">
        <v>52</v>
      </c>
      <c r="AI10" s="76" t="s">
        <v>43</v>
      </c>
      <c r="AJ10" s="76" t="s">
        <v>56</v>
      </c>
      <c r="AK10" s="73" t="s">
        <v>53</v>
      </c>
      <c r="AL10" s="77" t="s">
        <v>51</v>
      </c>
      <c r="AM10" s="75" t="s">
        <v>52</v>
      </c>
      <c r="AN10" s="76" t="s">
        <v>43</v>
      </c>
      <c r="AO10" s="76" t="s">
        <v>56</v>
      </c>
      <c r="AP10" s="75" t="s">
        <v>53</v>
      </c>
      <c r="AQ10" s="75" t="s">
        <v>51</v>
      </c>
      <c r="AR10" s="75" t="s">
        <v>52</v>
      </c>
      <c r="AS10" s="76" t="s">
        <v>43</v>
      </c>
      <c r="AT10" s="76" t="s">
        <v>56</v>
      </c>
      <c r="AU10" s="78" t="s">
        <v>53</v>
      </c>
      <c r="AV10" s="74" t="s">
        <v>51</v>
      </c>
      <c r="AW10" s="75" t="s">
        <v>52</v>
      </c>
      <c r="AX10" s="76" t="s">
        <v>43</v>
      </c>
      <c r="AY10" s="76" t="s">
        <v>56</v>
      </c>
      <c r="AZ10" s="75" t="s">
        <v>53</v>
      </c>
      <c r="BA10" s="75" t="s">
        <v>51</v>
      </c>
      <c r="BB10" s="75" t="s">
        <v>52</v>
      </c>
      <c r="BC10" s="76" t="s">
        <v>43</v>
      </c>
      <c r="BD10" s="76" t="s">
        <v>56</v>
      </c>
      <c r="BE10" s="73" t="s">
        <v>53</v>
      </c>
      <c r="BF10" s="77" t="s">
        <v>51</v>
      </c>
      <c r="BG10" s="75" t="s">
        <v>52</v>
      </c>
      <c r="BH10" s="76" t="s">
        <v>43</v>
      </c>
      <c r="BI10" s="76" t="s">
        <v>56</v>
      </c>
      <c r="BJ10" s="75" t="s">
        <v>53</v>
      </c>
      <c r="BK10" s="75" t="s">
        <v>51</v>
      </c>
      <c r="BL10" s="75" t="s">
        <v>52</v>
      </c>
      <c r="BM10" s="76" t="s">
        <v>43</v>
      </c>
      <c r="BN10" s="76" t="s">
        <v>56</v>
      </c>
      <c r="BO10" s="78" t="s">
        <v>53</v>
      </c>
      <c r="BP10" s="461" t="s">
        <v>51</v>
      </c>
      <c r="BQ10" s="462" t="s">
        <v>52</v>
      </c>
      <c r="BR10" s="463" t="s">
        <v>43</v>
      </c>
      <c r="BS10" s="463" t="s">
        <v>56</v>
      </c>
      <c r="BT10" s="462" t="s">
        <v>53</v>
      </c>
      <c r="BU10" s="462" t="s">
        <v>51</v>
      </c>
      <c r="BV10" s="462" t="s">
        <v>52</v>
      </c>
      <c r="BW10" s="463" t="s">
        <v>43</v>
      </c>
      <c r="BX10" s="463" t="s">
        <v>56</v>
      </c>
      <c r="BY10" s="464" t="s">
        <v>53</v>
      </c>
      <c r="BZ10" s="513"/>
      <c r="CA10" s="538"/>
      <c r="CB10" s="10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</row>
    <row r="11" spans="2:124" s="11" customFormat="1" ht="46.5" x14ac:dyDescent="0.35">
      <c r="B11" s="391">
        <v>1</v>
      </c>
      <c r="C11" s="391">
        <v>2</v>
      </c>
      <c r="D11" s="391">
        <v>3</v>
      </c>
      <c r="E11" s="391">
        <v>4</v>
      </c>
      <c r="F11" s="391">
        <v>5</v>
      </c>
      <c r="G11" s="391">
        <v>6</v>
      </c>
      <c r="H11" s="223">
        <v>1</v>
      </c>
      <c r="I11" s="62" t="s">
        <v>54</v>
      </c>
      <c r="J11" s="392"/>
      <c r="K11" s="393"/>
      <c r="L11" s="394">
        <f>SUM(L12:L81)</f>
        <v>5517</v>
      </c>
      <c r="M11" s="394">
        <f t="shared" ref="M11:BJ11" si="0">SUM(M12:M81)</f>
        <v>3182</v>
      </c>
      <c r="N11" s="394">
        <f t="shared" si="0"/>
        <v>425</v>
      </c>
      <c r="O11" s="394">
        <f t="shared" si="0"/>
        <v>762</v>
      </c>
      <c r="P11" s="394">
        <f t="shared" si="0"/>
        <v>1883</v>
      </c>
      <c r="Q11" s="394">
        <f t="shared" si="0"/>
        <v>112</v>
      </c>
      <c r="R11" s="394">
        <f t="shared" si="0"/>
        <v>1025</v>
      </c>
      <c r="S11" s="394">
        <f t="shared" si="0"/>
        <v>583</v>
      </c>
      <c r="T11" s="394">
        <f t="shared" si="0"/>
        <v>80</v>
      </c>
      <c r="U11" s="394">
        <f t="shared" si="0"/>
        <v>503</v>
      </c>
      <c r="V11" s="394">
        <f t="shared" si="0"/>
        <v>27</v>
      </c>
      <c r="W11" s="394">
        <f t="shared" si="0"/>
        <v>924</v>
      </c>
      <c r="X11" s="394">
        <f t="shared" si="0"/>
        <v>572</v>
      </c>
      <c r="Y11" s="394">
        <f t="shared" si="0"/>
        <v>74</v>
      </c>
      <c r="Z11" s="394">
        <f t="shared" si="0"/>
        <v>498</v>
      </c>
      <c r="AA11" s="394">
        <f t="shared" si="0"/>
        <v>29</v>
      </c>
      <c r="AB11" s="394">
        <f t="shared" si="0"/>
        <v>892</v>
      </c>
      <c r="AC11" s="394">
        <f t="shared" si="0"/>
        <v>502</v>
      </c>
      <c r="AD11" s="394">
        <f t="shared" si="0"/>
        <v>68</v>
      </c>
      <c r="AE11" s="394">
        <f t="shared" si="0"/>
        <v>434</v>
      </c>
      <c r="AF11" s="394">
        <f t="shared" si="0"/>
        <v>21</v>
      </c>
      <c r="AG11" s="394">
        <f t="shared" si="0"/>
        <v>677</v>
      </c>
      <c r="AH11" s="394">
        <f t="shared" si="0"/>
        <v>378</v>
      </c>
      <c r="AI11" s="394">
        <f t="shared" si="0"/>
        <v>52</v>
      </c>
      <c r="AJ11" s="394">
        <f t="shared" si="0"/>
        <v>326</v>
      </c>
      <c r="AK11" s="394">
        <f t="shared" si="0"/>
        <v>23</v>
      </c>
      <c r="AL11" s="394">
        <f t="shared" si="0"/>
        <v>928</v>
      </c>
      <c r="AM11" s="394">
        <f t="shared" si="0"/>
        <v>527</v>
      </c>
      <c r="AN11" s="394">
        <f t="shared" si="0"/>
        <v>71</v>
      </c>
      <c r="AO11" s="394">
        <f t="shared" si="0"/>
        <v>456</v>
      </c>
      <c r="AP11" s="394">
        <f t="shared" si="0"/>
        <v>21</v>
      </c>
      <c r="AQ11" s="394">
        <f t="shared" si="0"/>
        <v>180</v>
      </c>
      <c r="AR11" s="394">
        <f t="shared" si="0"/>
        <v>120</v>
      </c>
      <c r="AS11" s="394">
        <f t="shared" si="0"/>
        <v>12</v>
      </c>
      <c r="AT11" s="394">
        <f t="shared" si="0"/>
        <v>108</v>
      </c>
      <c r="AU11" s="394">
        <f t="shared" si="0"/>
        <v>6</v>
      </c>
      <c r="AV11" s="394">
        <f t="shared" si="0"/>
        <v>450</v>
      </c>
      <c r="AW11" s="394">
        <f t="shared" si="0"/>
        <v>246</v>
      </c>
      <c r="AX11" s="394">
        <f t="shared" si="0"/>
        <v>36</v>
      </c>
      <c r="AY11" s="394">
        <f t="shared" si="0"/>
        <v>210</v>
      </c>
      <c r="AZ11" s="394">
        <f t="shared" si="0"/>
        <v>12</v>
      </c>
      <c r="BA11" s="394">
        <f t="shared" si="0"/>
        <v>335</v>
      </c>
      <c r="BB11" s="394">
        <f t="shared" si="0"/>
        <v>186</v>
      </c>
      <c r="BC11" s="394">
        <f t="shared" si="0"/>
        <v>24</v>
      </c>
      <c r="BD11" s="394">
        <f t="shared" si="0"/>
        <v>162</v>
      </c>
      <c r="BE11" s="394">
        <f t="shared" si="0"/>
        <v>9</v>
      </c>
      <c r="BF11" s="394">
        <f t="shared" si="0"/>
        <v>106</v>
      </c>
      <c r="BG11" s="394">
        <f t="shared" si="0"/>
        <v>68</v>
      </c>
      <c r="BH11" s="394">
        <f t="shared" si="0"/>
        <v>8</v>
      </c>
      <c r="BI11" s="394">
        <f t="shared" si="0"/>
        <v>60</v>
      </c>
      <c r="BJ11" s="394">
        <f t="shared" si="0"/>
        <v>3</v>
      </c>
      <c r="BK11" s="394">
        <f t="shared" ref="BK11:BO11" si="1">SUM(BK12:BK81)</f>
        <v>0</v>
      </c>
      <c r="BL11" s="394">
        <f t="shared" si="1"/>
        <v>0</v>
      </c>
      <c r="BM11" s="394">
        <f t="shared" si="1"/>
        <v>0</v>
      </c>
      <c r="BN11" s="394">
        <f t="shared" si="1"/>
        <v>0</v>
      </c>
      <c r="BO11" s="394">
        <f t="shared" si="1"/>
        <v>0</v>
      </c>
      <c r="BP11" s="465">
        <f t="shared" ref="BP11:BZ11" si="2">SUM(BP12:BP80)</f>
        <v>0</v>
      </c>
      <c r="BQ11" s="466">
        <f t="shared" si="2"/>
        <v>0</v>
      </c>
      <c r="BR11" s="466">
        <f t="shared" si="2"/>
        <v>0</v>
      </c>
      <c r="BS11" s="466">
        <f t="shared" si="2"/>
        <v>0</v>
      </c>
      <c r="BT11" s="466">
        <f t="shared" si="2"/>
        <v>0</v>
      </c>
      <c r="BU11" s="466">
        <f t="shared" si="2"/>
        <v>0</v>
      </c>
      <c r="BV11" s="466">
        <f t="shared" si="2"/>
        <v>0</v>
      </c>
      <c r="BW11" s="466">
        <f t="shared" si="2"/>
        <v>0</v>
      </c>
      <c r="BX11" s="466">
        <f t="shared" si="2"/>
        <v>0</v>
      </c>
      <c r="BY11" s="467">
        <f t="shared" si="2"/>
        <v>0</v>
      </c>
      <c r="BZ11" s="270">
        <f t="shared" si="2"/>
        <v>142</v>
      </c>
      <c r="CA11" s="395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</row>
    <row r="12" spans="2:124" s="11" customFormat="1" ht="79.5" customHeight="1" x14ac:dyDescent="0.35">
      <c r="B12" s="40">
        <v>1</v>
      </c>
      <c r="C12" s="40">
        <v>2</v>
      </c>
      <c r="D12" s="40"/>
      <c r="E12" s="40"/>
      <c r="F12" s="40"/>
      <c r="G12" s="40"/>
      <c r="H12" s="187" t="s">
        <v>111</v>
      </c>
      <c r="I12" s="95" t="s">
        <v>356</v>
      </c>
      <c r="J12" s="188"/>
      <c r="K12" s="189"/>
      <c r="L12" s="190"/>
      <c r="M12" s="191"/>
      <c r="N12" s="190"/>
      <c r="O12" s="192"/>
      <c r="P12" s="192"/>
      <c r="Q12" s="193"/>
      <c r="R12" s="194"/>
      <c r="S12" s="195"/>
      <c r="T12" s="195"/>
      <c r="U12" s="195"/>
      <c r="V12" s="196"/>
      <c r="W12" s="196"/>
      <c r="X12" s="195"/>
      <c r="Y12" s="195"/>
      <c r="Z12" s="195"/>
      <c r="AA12" s="197"/>
      <c r="AB12" s="194"/>
      <c r="AC12" s="195"/>
      <c r="AD12" s="195"/>
      <c r="AE12" s="195"/>
      <c r="AF12" s="195"/>
      <c r="AG12" s="195"/>
      <c r="AH12" s="195"/>
      <c r="AI12" s="195"/>
      <c r="AJ12" s="195"/>
      <c r="AK12" s="197"/>
      <c r="AL12" s="194"/>
      <c r="AM12" s="195"/>
      <c r="AN12" s="195"/>
      <c r="AO12" s="195"/>
      <c r="AP12" s="195"/>
      <c r="AQ12" s="195"/>
      <c r="AR12" s="195"/>
      <c r="AS12" s="195"/>
      <c r="AT12" s="195"/>
      <c r="AU12" s="197"/>
      <c r="AV12" s="190"/>
      <c r="AW12" s="192"/>
      <c r="AX12" s="192"/>
      <c r="AY12" s="192"/>
      <c r="AZ12" s="192"/>
      <c r="BA12" s="192"/>
      <c r="BB12" s="192"/>
      <c r="BC12" s="192"/>
      <c r="BD12" s="192"/>
      <c r="BE12" s="193"/>
      <c r="BF12" s="190"/>
      <c r="BG12" s="192"/>
      <c r="BH12" s="192"/>
      <c r="BI12" s="192"/>
      <c r="BJ12" s="192"/>
      <c r="BK12" s="192"/>
      <c r="BL12" s="192"/>
      <c r="BM12" s="192"/>
      <c r="BN12" s="192"/>
      <c r="BO12" s="193"/>
      <c r="BP12" s="468"/>
      <c r="BQ12" s="469"/>
      <c r="BR12" s="469"/>
      <c r="BS12" s="469"/>
      <c r="BT12" s="469"/>
      <c r="BU12" s="469"/>
      <c r="BV12" s="469"/>
      <c r="BW12" s="469"/>
      <c r="BX12" s="469"/>
      <c r="BY12" s="470"/>
      <c r="BZ12" s="198"/>
      <c r="CA12" s="199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</row>
    <row r="13" spans="2:124" s="11" customFormat="1" ht="31.15" customHeight="1" x14ac:dyDescent="0.35">
      <c r="B13" s="40"/>
      <c r="C13" s="40">
        <v>2</v>
      </c>
      <c r="D13" s="40"/>
      <c r="E13" s="40"/>
      <c r="F13" s="40"/>
      <c r="G13" s="40"/>
      <c r="H13" s="200" t="s">
        <v>108</v>
      </c>
      <c r="I13" s="93" t="s">
        <v>55</v>
      </c>
      <c r="J13" s="112">
        <v>3</v>
      </c>
      <c r="K13" s="113"/>
      <c r="L13" s="112">
        <f>SUM(R13,W13,AB13,AG13,AL13,AQ13,AV13,BA13,BF13,BK13,BP13,BU13)</f>
        <v>108</v>
      </c>
      <c r="M13" s="114">
        <f>SUM(N13:Q13)</f>
        <v>54</v>
      </c>
      <c r="N13" s="115">
        <f>SUM(T13,Y13,AD13,AI13,AN13,AS13,AX13,BC13,BH13,BM13,BR13,BW13)</f>
        <v>28</v>
      </c>
      <c r="O13" s="116"/>
      <c r="P13" s="117"/>
      <c r="Q13" s="118">
        <f>SUM(U13,Z13,AE13,AJ13,AO13,AT13,AY13,BD13,BI13,BN13,BS13,BX13)</f>
        <v>26</v>
      </c>
      <c r="R13" s="112"/>
      <c r="S13" s="119"/>
      <c r="T13" s="136"/>
      <c r="U13" s="201"/>
      <c r="V13" s="119"/>
      <c r="W13" s="119"/>
      <c r="X13" s="119"/>
      <c r="Y13" s="136"/>
      <c r="Z13" s="201"/>
      <c r="AA13" s="111"/>
      <c r="AB13" s="119">
        <v>108</v>
      </c>
      <c r="AC13" s="119">
        <f>SUM(AD13:AE13)</f>
        <v>54</v>
      </c>
      <c r="AD13" s="136">
        <v>28</v>
      </c>
      <c r="AE13" s="201">
        <v>26</v>
      </c>
      <c r="AF13" s="120">
        <v>3</v>
      </c>
      <c r="AG13" s="119"/>
      <c r="AH13" s="119"/>
      <c r="AI13" s="136"/>
      <c r="AJ13" s="201"/>
      <c r="AK13" s="120"/>
      <c r="AL13" s="202"/>
      <c r="AM13" s="203"/>
      <c r="AN13" s="203"/>
      <c r="AO13" s="203"/>
      <c r="AP13" s="203"/>
      <c r="AQ13" s="203"/>
      <c r="AR13" s="203"/>
      <c r="AS13" s="203"/>
      <c r="AT13" s="203"/>
      <c r="AU13" s="203"/>
      <c r="AV13" s="202"/>
      <c r="AW13" s="203"/>
      <c r="AX13" s="203"/>
      <c r="AY13" s="203"/>
      <c r="AZ13" s="203"/>
      <c r="BA13" s="203"/>
      <c r="BB13" s="203"/>
      <c r="BC13" s="203"/>
      <c r="BD13" s="203"/>
      <c r="BE13" s="203"/>
      <c r="BF13" s="202"/>
      <c r="BG13" s="203"/>
      <c r="BH13" s="203"/>
      <c r="BI13" s="203"/>
      <c r="BJ13" s="203"/>
      <c r="BK13" s="203"/>
      <c r="BL13" s="203"/>
      <c r="BM13" s="203"/>
      <c r="BN13" s="203"/>
      <c r="BO13" s="203"/>
      <c r="BP13" s="471"/>
      <c r="BQ13" s="472"/>
      <c r="BR13" s="472"/>
      <c r="BS13" s="472"/>
      <c r="BT13" s="472"/>
      <c r="BU13" s="472"/>
      <c r="BV13" s="472"/>
      <c r="BW13" s="472"/>
      <c r="BX13" s="472"/>
      <c r="BY13" s="473"/>
      <c r="BZ13" s="204">
        <f>SUM(V13,AA13,AF13,AK13,AP13,AU13,AZ13,BE13,BJ13,BO13,BT13,BY13)</f>
        <v>3</v>
      </c>
      <c r="CA13" s="205" t="s">
        <v>336</v>
      </c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</row>
    <row r="14" spans="2:124" s="11" customFormat="1" ht="52.9" customHeight="1" x14ac:dyDescent="0.35">
      <c r="B14" s="40">
        <v>1</v>
      </c>
      <c r="C14" s="40"/>
      <c r="D14" s="40"/>
      <c r="E14" s="40"/>
      <c r="F14" s="40"/>
      <c r="G14" s="40"/>
      <c r="H14" s="206" t="s">
        <v>109</v>
      </c>
      <c r="I14" s="207" t="s">
        <v>405</v>
      </c>
      <c r="J14" s="112">
        <v>1</v>
      </c>
      <c r="K14" s="113"/>
      <c r="L14" s="112">
        <f>SUM(R14,W14,AB14,AG14,AL14,AQ14,AV14,BA14,BF14,BK14,BP14,BU14)</f>
        <v>108</v>
      </c>
      <c r="M14" s="114">
        <f>SUM(N14:Q14)</f>
        <v>54</v>
      </c>
      <c r="N14" s="115">
        <f>SUM(T14,Y14,AD14,AI14,AN14,AS14,AX14,BC14,BH14,BM14,BR14,BW14)</f>
        <v>32</v>
      </c>
      <c r="O14" s="116"/>
      <c r="P14" s="117"/>
      <c r="Q14" s="118">
        <f>SUM(U14,Z14,AE14,AJ14,AO14,AT14,AY14,BD14,BI14,BN14,BS14,BX14)</f>
        <v>22</v>
      </c>
      <c r="R14" s="119">
        <v>108</v>
      </c>
      <c r="S14" s="119">
        <f>SUM(T14:U14)</f>
        <v>54</v>
      </c>
      <c r="T14" s="136">
        <v>32</v>
      </c>
      <c r="U14" s="201">
        <v>22</v>
      </c>
      <c r="V14" s="119">
        <v>3</v>
      </c>
      <c r="W14" s="119"/>
      <c r="X14" s="119"/>
      <c r="Y14" s="136"/>
      <c r="Z14" s="201"/>
      <c r="AA14" s="120"/>
      <c r="AB14" s="112"/>
      <c r="AC14" s="119"/>
      <c r="AD14" s="136"/>
      <c r="AE14" s="136"/>
      <c r="AF14" s="119"/>
      <c r="AG14" s="117"/>
      <c r="AH14" s="117"/>
      <c r="AI14" s="201"/>
      <c r="AJ14" s="201"/>
      <c r="AK14" s="118"/>
      <c r="AL14" s="112"/>
      <c r="AM14" s="119"/>
      <c r="AN14" s="119"/>
      <c r="AO14" s="119"/>
      <c r="AP14" s="119"/>
      <c r="AQ14" s="119"/>
      <c r="AR14" s="119"/>
      <c r="AS14" s="119"/>
      <c r="AT14" s="119"/>
      <c r="AU14" s="119"/>
      <c r="AV14" s="112"/>
      <c r="AW14" s="119"/>
      <c r="AX14" s="119"/>
      <c r="AY14" s="119"/>
      <c r="AZ14" s="119"/>
      <c r="BA14" s="119"/>
      <c r="BB14" s="119"/>
      <c r="BC14" s="119"/>
      <c r="BD14" s="119"/>
      <c r="BE14" s="119"/>
      <c r="BF14" s="112"/>
      <c r="BG14" s="119"/>
      <c r="BH14" s="119"/>
      <c r="BI14" s="119"/>
      <c r="BJ14" s="119"/>
      <c r="BK14" s="119"/>
      <c r="BL14" s="119"/>
      <c r="BM14" s="119"/>
      <c r="BN14" s="119"/>
      <c r="BO14" s="119"/>
      <c r="BP14" s="296"/>
      <c r="BQ14" s="288"/>
      <c r="BR14" s="288"/>
      <c r="BS14" s="288"/>
      <c r="BT14" s="288"/>
      <c r="BU14" s="288"/>
      <c r="BV14" s="288"/>
      <c r="BW14" s="288"/>
      <c r="BX14" s="288"/>
      <c r="BY14" s="274"/>
      <c r="BZ14" s="208">
        <f>SUM(V14,AA14,AF14,AK14,AP14,AU14,AZ14,BE14,BJ14,BO14,BT14,BY14)</f>
        <v>3</v>
      </c>
      <c r="CA14" s="205" t="s">
        <v>332</v>
      </c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</row>
    <row r="15" spans="2:124" s="11" customFormat="1" ht="76.900000000000006" customHeight="1" x14ac:dyDescent="0.35">
      <c r="B15" s="40">
        <v>1</v>
      </c>
      <c r="C15" s="40"/>
      <c r="D15" s="40"/>
      <c r="E15" s="40"/>
      <c r="F15" s="40"/>
      <c r="G15" s="40"/>
      <c r="H15" s="209" t="s">
        <v>110</v>
      </c>
      <c r="I15" s="207" t="s">
        <v>404</v>
      </c>
      <c r="J15" s="112">
        <v>2</v>
      </c>
      <c r="K15" s="113"/>
      <c r="L15" s="112">
        <f>SUM(R15,W15,AB15,AG15,AL15,AQ15,AV15,BA15,BF15,BK15,BP15,BU15)</f>
        <v>108</v>
      </c>
      <c r="M15" s="114">
        <f>SUM(N15:Q15)</f>
        <v>54</v>
      </c>
      <c r="N15" s="115">
        <f>SUM(T15,Y15,AD15,AI15,AN15,AS15,AX15,BC15,BH15,BM15,BR15,BW15)</f>
        <v>26</v>
      </c>
      <c r="O15" s="116"/>
      <c r="P15" s="117"/>
      <c r="Q15" s="118">
        <f>SUM(U15,Z15,AE15,AJ15,AO15,AT15,AY15,BD15,BI15,BN15,BS15,BX15)</f>
        <v>28</v>
      </c>
      <c r="R15" s="112"/>
      <c r="S15" s="119"/>
      <c r="T15" s="136"/>
      <c r="U15" s="201"/>
      <c r="V15" s="119"/>
      <c r="W15" s="119">
        <v>108</v>
      </c>
      <c r="X15" s="119">
        <f>SUM(Y15:Z15)</f>
        <v>54</v>
      </c>
      <c r="Y15" s="136">
        <v>26</v>
      </c>
      <c r="Z15" s="201">
        <v>28</v>
      </c>
      <c r="AA15" s="120">
        <v>3</v>
      </c>
      <c r="AB15" s="112"/>
      <c r="AC15" s="119"/>
      <c r="AD15" s="136"/>
      <c r="AE15" s="136"/>
      <c r="AF15" s="119"/>
      <c r="AG15" s="117"/>
      <c r="AH15" s="117"/>
      <c r="AI15" s="201"/>
      <c r="AJ15" s="201"/>
      <c r="AK15" s="118"/>
      <c r="AL15" s="112"/>
      <c r="AM15" s="119"/>
      <c r="AN15" s="119"/>
      <c r="AO15" s="119"/>
      <c r="AP15" s="119"/>
      <c r="AQ15" s="119"/>
      <c r="AR15" s="119"/>
      <c r="AS15" s="119"/>
      <c r="AT15" s="119"/>
      <c r="AU15" s="119"/>
      <c r="AV15" s="112"/>
      <c r="AW15" s="119"/>
      <c r="AX15" s="119"/>
      <c r="AY15" s="119"/>
      <c r="AZ15" s="119"/>
      <c r="BA15" s="119"/>
      <c r="BB15" s="119"/>
      <c r="BC15" s="119"/>
      <c r="BD15" s="119"/>
      <c r="BE15" s="119"/>
      <c r="BF15" s="112"/>
      <c r="BG15" s="119"/>
      <c r="BH15" s="119"/>
      <c r="BI15" s="119"/>
      <c r="BJ15" s="119"/>
      <c r="BK15" s="119"/>
      <c r="BL15" s="119"/>
      <c r="BM15" s="119"/>
      <c r="BN15" s="119"/>
      <c r="BO15" s="119"/>
      <c r="BP15" s="296"/>
      <c r="BQ15" s="288"/>
      <c r="BR15" s="288"/>
      <c r="BS15" s="288"/>
      <c r="BT15" s="288"/>
      <c r="BU15" s="288"/>
      <c r="BV15" s="288"/>
      <c r="BW15" s="288"/>
      <c r="BX15" s="288"/>
      <c r="BY15" s="274"/>
      <c r="BZ15" s="208">
        <f>SUM(V15,AA15,AF15,AK15,AP15,AU15,AZ15,BE15,BJ15,BO15,BT15,BY15)</f>
        <v>3</v>
      </c>
      <c r="CA15" s="205" t="s">
        <v>334</v>
      </c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</row>
    <row r="16" spans="2:124" s="11" customFormat="1" ht="55.35" customHeight="1" x14ac:dyDescent="0.35">
      <c r="B16" s="40">
        <v>1</v>
      </c>
      <c r="C16" s="40"/>
      <c r="D16" s="40"/>
      <c r="E16" s="40"/>
      <c r="F16" s="40"/>
      <c r="G16" s="40"/>
      <c r="H16" s="210" t="s">
        <v>112</v>
      </c>
      <c r="I16" s="95" t="s">
        <v>357</v>
      </c>
      <c r="J16" s="211"/>
      <c r="K16" s="113"/>
      <c r="L16" s="121"/>
      <c r="M16" s="137"/>
      <c r="N16" s="121"/>
      <c r="O16" s="122"/>
      <c r="P16" s="122"/>
      <c r="Q16" s="123"/>
      <c r="R16" s="121"/>
      <c r="S16" s="122"/>
      <c r="T16" s="122"/>
      <c r="U16" s="122"/>
      <c r="V16" s="119"/>
      <c r="W16" s="119"/>
      <c r="X16" s="122"/>
      <c r="Y16" s="122"/>
      <c r="Z16" s="122"/>
      <c r="AA16" s="123"/>
      <c r="AB16" s="121"/>
      <c r="AC16" s="122"/>
      <c r="AD16" s="122"/>
      <c r="AE16" s="122"/>
      <c r="AF16" s="122"/>
      <c r="AG16" s="122"/>
      <c r="AH16" s="122"/>
      <c r="AI16" s="122"/>
      <c r="AJ16" s="122"/>
      <c r="AK16" s="123"/>
      <c r="AL16" s="121"/>
      <c r="AM16" s="122"/>
      <c r="AN16" s="122"/>
      <c r="AO16" s="122"/>
      <c r="AP16" s="122"/>
      <c r="AQ16" s="122"/>
      <c r="AR16" s="122"/>
      <c r="AS16" s="122"/>
      <c r="AT16" s="122"/>
      <c r="AU16" s="123"/>
      <c r="AV16" s="121"/>
      <c r="AW16" s="122"/>
      <c r="AX16" s="122"/>
      <c r="AY16" s="122"/>
      <c r="AZ16" s="122"/>
      <c r="BA16" s="122"/>
      <c r="BB16" s="122"/>
      <c r="BC16" s="122"/>
      <c r="BD16" s="122"/>
      <c r="BE16" s="123"/>
      <c r="BF16" s="121"/>
      <c r="BG16" s="122"/>
      <c r="BH16" s="122"/>
      <c r="BI16" s="122"/>
      <c r="BJ16" s="122"/>
      <c r="BK16" s="122"/>
      <c r="BL16" s="122"/>
      <c r="BM16" s="122"/>
      <c r="BN16" s="122"/>
      <c r="BO16" s="123"/>
      <c r="BP16" s="474"/>
      <c r="BQ16" s="475"/>
      <c r="BR16" s="475"/>
      <c r="BS16" s="475"/>
      <c r="BT16" s="475"/>
      <c r="BU16" s="475"/>
      <c r="BV16" s="475"/>
      <c r="BW16" s="475"/>
      <c r="BX16" s="475"/>
      <c r="BY16" s="476"/>
      <c r="BZ16" s="204">
        <f>SUM(V16,AA16,AF16,AK16,AP16,AU16,AZ16,BE16,BJ16,BO16,BT16,BY16)</f>
        <v>0</v>
      </c>
      <c r="CA16" s="205" t="s">
        <v>335</v>
      </c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</row>
    <row r="17" spans="2:124" s="11" customFormat="1" ht="51.6" customHeight="1" x14ac:dyDescent="0.35">
      <c r="B17" s="40">
        <v>1</v>
      </c>
      <c r="C17" s="40"/>
      <c r="D17" s="40"/>
      <c r="E17" s="40"/>
      <c r="F17" s="40"/>
      <c r="G17" s="40"/>
      <c r="H17" s="212" t="s">
        <v>114</v>
      </c>
      <c r="I17" s="93" t="s">
        <v>61</v>
      </c>
      <c r="J17" s="112"/>
      <c r="K17" s="113" t="s">
        <v>324</v>
      </c>
      <c r="L17" s="112">
        <f>SUM(R17,W17,AB17,AG17,AL17,AQ17,AV17,BA17,BF17,BK17,BP17,BU17)</f>
        <v>180</v>
      </c>
      <c r="M17" s="114">
        <f>SUM(N17:Q17)</f>
        <v>102</v>
      </c>
      <c r="N17" s="115">
        <f>SUM(T17,Y17,AD17,AI17,AN17,AS17,AX17,BC17,BH17,BM17,BR17,BW17)</f>
        <v>0</v>
      </c>
      <c r="O17" s="116"/>
      <c r="P17" s="117">
        <f>SUM(U17,Z17,AE17,AJ17,AO17,AT17,AY17,BD17,BI17,BN17,BS17,BX17)</f>
        <v>102</v>
      </c>
      <c r="Q17" s="118"/>
      <c r="R17" s="112">
        <v>72</v>
      </c>
      <c r="S17" s="119">
        <f>SUM(T17:U17)</f>
        <v>34</v>
      </c>
      <c r="T17" s="136"/>
      <c r="U17" s="201">
        <v>34</v>
      </c>
      <c r="V17" s="119"/>
      <c r="W17" s="119">
        <v>108</v>
      </c>
      <c r="X17" s="119">
        <f>SUM(Y17:Z17)</f>
        <v>68</v>
      </c>
      <c r="Y17" s="136"/>
      <c r="Z17" s="201">
        <v>68</v>
      </c>
      <c r="AA17" s="120">
        <v>5</v>
      </c>
      <c r="AB17" s="112"/>
      <c r="AC17" s="119"/>
      <c r="AD17" s="136"/>
      <c r="AE17" s="136"/>
      <c r="AF17" s="119"/>
      <c r="AG17" s="117"/>
      <c r="AH17" s="117"/>
      <c r="AI17" s="201"/>
      <c r="AJ17" s="201"/>
      <c r="AK17" s="118"/>
      <c r="AL17" s="124"/>
      <c r="AM17" s="117"/>
      <c r="AN17" s="201"/>
      <c r="AO17" s="201"/>
      <c r="AP17" s="117"/>
      <c r="AQ17" s="117"/>
      <c r="AR17" s="117"/>
      <c r="AS17" s="201"/>
      <c r="AT17" s="201"/>
      <c r="AU17" s="114"/>
      <c r="AV17" s="112"/>
      <c r="AW17" s="119"/>
      <c r="AX17" s="136"/>
      <c r="AY17" s="136"/>
      <c r="AZ17" s="119"/>
      <c r="BA17" s="119"/>
      <c r="BB17" s="119"/>
      <c r="BC17" s="136"/>
      <c r="BD17" s="136"/>
      <c r="BE17" s="120"/>
      <c r="BF17" s="125"/>
      <c r="BG17" s="119"/>
      <c r="BH17" s="136"/>
      <c r="BI17" s="136"/>
      <c r="BJ17" s="119"/>
      <c r="BK17" s="119"/>
      <c r="BL17" s="119"/>
      <c r="BM17" s="136"/>
      <c r="BN17" s="136"/>
      <c r="BO17" s="126"/>
      <c r="BP17" s="296"/>
      <c r="BQ17" s="288"/>
      <c r="BR17" s="289"/>
      <c r="BS17" s="289"/>
      <c r="BT17" s="288"/>
      <c r="BU17" s="288"/>
      <c r="BV17" s="288"/>
      <c r="BW17" s="289"/>
      <c r="BX17" s="289"/>
      <c r="BY17" s="274"/>
      <c r="BZ17" s="204">
        <f>SUM(V17,AA17,AF17,AK17,AP17,AU17,AZ17,BE17,BJ17,BO17,BT17,BY17)</f>
        <v>5</v>
      </c>
      <c r="CA17" s="205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</row>
    <row r="18" spans="2:124" s="11" customFormat="1" ht="46.35" customHeight="1" x14ac:dyDescent="0.35">
      <c r="B18" s="40">
        <v>1</v>
      </c>
      <c r="C18" s="40"/>
      <c r="D18" s="40"/>
      <c r="E18" s="40"/>
      <c r="F18" s="40"/>
      <c r="G18" s="40"/>
      <c r="H18" s="212" t="s">
        <v>115</v>
      </c>
      <c r="I18" s="93" t="s">
        <v>60</v>
      </c>
      <c r="J18" s="115"/>
      <c r="K18" s="113">
        <v>1</v>
      </c>
      <c r="L18" s="112">
        <f>SUM(R18,W18,AB18,AG18,AL18,AQ18,AV18,BA18,BF18,BK18,BP18,BU18)</f>
        <v>90</v>
      </c>
      <c r="M18" s="114">
        <f>SUM(N18:Q18)</f>
        <v>51</v>
      </c>
      <c r="N18" s="115">
        <f>SUM(T18,Y18,AD18,AI18,AN18,AS18,AX18,BC18,BH18,BM18,BR18,BW18)</f>
        <v>0</v>
      </c>
      <c r="O18" s="116"/>
      <c r="P18" s="117">
        <f>SUM(U18,Z18,AE18,AJ18,AO18,AT18,AY18,BD18,BI18,BN18,BS18,BX18)</f>
        <v>51</v>
      </c>
      <c r="Q18" s="118"/>
      <c r="R18" s="112">
        <v>90</v>
      </c>
      <c r="S18" s="119">
        <f>SUM(T18:U18)</f>
        <v>51</v>
      </c>
      <c r="T18" s="201"/>
      <c r="U18" s="201">
        <v>51</v>
      </c>
      <c r="V18" s="119">
        <v>3</v>
      </c>
      <c r="W18" s="119"/>
      <c r="X18" s="117"/>
      <c r="Y18" s="201"/>
      <c r="Z18" s="201"/>
      <c r="AA18" s="120"/>
      <c r="AB18" s="115"/>
      <c r="AC18" s="117"/>
      <c r="AD18" s="201"/>
      <c r="AE18" s="201"/>
      <c r="AF18" s="119"/>
      <c r="AG18" s="117"/>
      <c r="AH18" s="117"/>
      <c r="AI18" s="201"/>
      <c r="AJ18" s="201"/>
      <c r="AK18" s="127"/>
      <c r="AL18" s="124"/>
      <c r="AM18" s="117"/>
      <c r="AN18" s="201"/>
      <c r="AO18" s="201"/>
      <c r="AP18" s="117"/>
      <c r="AQ18" s="117"/>
      <c r="AR18" s="117"/>
      <c r="AS18" s="201"/>
      <c r="AT18" s="201"/>
      <c r="AU18" s="114"/>
      <c r="AV18" s="115"/>
      <c r="AW18" s="117"/>
      <c r="AX18" s="201"/>
      <c r="AY18" s="201"/>
      <c r="AZ18" s="117"/>
      <c r="BA18" s="117"/>
      <c r="BB18" s="117"/>
      <c r="BC18" s="201"/>
      <c r="BD18" s="201"/>
      <c r="BE18" s="118"/>
      <c r="BF18" s="124"/>
      <c r="BG18" s="117"/>
      <c r="BH18" s="201"/>
      <c r="BI18" s="201"/>
      <c r="BJ18" s="117"/>
      <c r="BK18" s="117"/>
      <c r="BL18" s="117"/>
      <c r="BM18" s="201"/>
      <c r="BN18" s="201"/>
      <c r="BO18" s="114"/>
      <c r="BP18" s="477"/>
      <c r="BQ18" s="293"/>
      <c r="BR18" s="478"/>
      <c r="BS18" s="478"/>
      <c r="BT18" s="293"/>
      <c r="BU18" s="293"/>
      <c r="BV18" s="293"/>
      <c r="BW18" s="478"/>
      <c r="BX18" s="478"/>
      <c r="BY18" s="280"/>
      <c r="BZ18" s="204">
        <f>SUM(V18,AA18,AF18,AK18,AP22,AU18,AZ18,BE18,BJ18,BO18,BT18,BY18)</f>
        <v>3</v>
      </c>
      <c r="CA18" s="205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</row>
    <row r="19" spans="2:124" s="11" customFormat="1" ht="104.85" customHeight="1" x14ac:dyDescent="0.35">
      <c r="B19" s="40"/>
      <c r="C19" s="40">
        <v>2</v>
      </c>
      <c r="D19" s="40"/>
      <c r="E19" s="40"/>
      <c r="F19" s="40"/>
      <c r="G19" s="40"/>
      <c r="H19" s="213" t="s">
        <v>116</v>
      </c>
      <c r="I19" s="96" t="s">
        <v>358</v>
      </c>
      <c r="J19" s="214"/>
      <c r="K19" s="113"/>
      <c r="L19" s="215"/>
      <c r="M19" s="137"/>
      <c r="N19" s="215"/>
      <c r="O19" s="216"/>
      <c r="P19" s="216"/>
      <c r="Q19" s="123"/>
      <c r="R19" s="215"/>
      <c r="S19" s="216"/>
      <c r="T19" s="216"/>
      <c r="U19" s="216"/>
      <c r="V19" s="117"/>
      <c r="W19" s="117"/>
      <c r="X19" s="148"/>
      <c r="Y19" s="148"/>
      <c r="Z19" s="148"/>
      <c r="AA19" s="113"/>
      <c r="AB19" s="215"/>
      <c r="AC19" s="216"/>
      <c r="AD19" s="216"/>
      <c r="AE19" s="216"/>
      <c r="AF19" s="217"/>
      <c r="AG19" s="216"/>
      <c r="AH19" s="216"/>
      <c r="AI19" s="216"/>
      <c r="AJ19" s="216"/>
      <c r="AK19" s="218"/>
      <c r="AL19" s="124"/>
      <c r="AM19" s="117"/>
      <c r="AN19" s="201"/>
      <c r="AO19" s="201"/>
      <c r="AP19" s="117"/>
      <c r="AQ19" s="117"/>
      <c r="AR19" s="117"/>
      <c r="AS19" s="201"/>
      <c r="AT19" s="201"/>
      <c r="AU19" s="114"/>
      <c r="AV19" s="115"/>
      <c r="AW19" s="117"/>
      <c r="AX19" s="201"/>
      <c r="AY19" s="201"/>
      <c r="AZ19" s="117"/>
      <c r="BA19" s="117"/>
      <c r="BB19" s="117"/>
      <c r="BC19" s="201"/>
      <c r="BD19" s="201"/>
      <c r="BE19" s="118"/>
      <c r="BF19" s="124"/>
      <c r="BG19" s="117"/>
      <c r="BH19" s="201"/>
      <c r="BI19" s="201"/>
      <c r="BJ19" s="117"/>
      <c r="BK19" s="117"/>
      <c r="BL19" s="117"/>
      <c r="BM19" s="201"/>
      <c r="BN19" s="201"/>
      <c r="BO19" s="114"/>
      <c r="BP19" s="477"/>
      <c r="BQ19" s="293"/>
      <c r="BR19" s="478"/>
      <c r="BS19" s="478"/>
      <c r="BT19" s="293"/>
      <c r="BU19" s="293"/>
      <c r="BV19" s="293"/>
      <c r="BW19" s="478"/>
      <c r="BX19" s="478"/>
      <c r="BY19" s="280"/>
      <c r="BZ19" s="204">
        <f t="shared" ref="BZ19:BZ39" si="3">SUM(V19,AA19,AF19,AK19,AP19,AU19,AZ19,BE19,BJ19,BO19,BT19,BY19)</f>
        <v>0</v>
      </c>
      <c r="CA19" s="205" t="s">
        <v>471</v>
      </c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</row>
    <row r="20" spans="2:124" s="11" customFormat="1" ht="58.5" customHeight="1" x14ac:dyDescent="0.35">
      <c r="B20" s="40"/>
      <c r="C20" s="40"/>
      <c r="D20" s="40"/>
      <c r="E20" s="40"/>
      <c r="F20" s="40"/>
      <c r="G20" s="40"/>
      <c r="H20" s="212" t="s">
        <v>117</v>
      </c>
      <c r="I20" s="93" t="s">
        <v>238</v>
      </c>
      <c r="J20" s="115"/>
      <c r="K20" s="219">
        <v>1</v>
      </c>
      <c r="L20" s="115">
        <f>SUM(R20,W20,AB20,AG20,AL20,AQ20,AV20,BA20,BF20,BK20,BP20,BU20)</f>
        <v>108</v>
      </c>
      <c r="M20" s="114">
        <f>SUM(N20:Q20)</f>
        <v>51</v>
      </c>
      <c r="N20" s="115">
        <f>SUM(T20,Y20,AD20,AI20,AN20,AS20,AX20,BC20,BH20,BM20,BR20,BW20)</f>
        <v>0</v>
      </c>
      <c r="O20" s="117">
        <f>SUM(U20,Z20,AE20,AJ20,AO20,AT20,AY20,BD20,BI20,BN20,BS20,BX20)</f>
        <v>51</v>
      </c>
      <c r="P20" s="117"/>
      <c r="Q20" s="118"/>
      <c r="R20" s="117">
        <v>108</v>
      </c>
      <c r="S20" s="117">
        <f>SUM(T20:U20)</f>
        <v>51</v>
      </c>
      <c r="T20" s="117"/>
      <c r="U20" s="117">
        <v>51</v>
      </c>
      <c r="V20" s="118">
        <v>3</v>
      </c>
      <c r="W20" s="117"/>
      <c r="X20" s="117"/>
      <c r="Y20" s="117"/>
      <c r="Z20" s="117"/>
      <c r="AA20" s="118"/>
      <c r="AB20" s="115"/>
      <c r="AC20" s="119"/>
      <c r="AD20" s="201"/>
      <c r="AE20" s="201"/>
      <c r="AF20" s="117"/>
      <c r="AG20" s="117"/>
      <c r="AH20" s="119"/>
      <c r="AI20" s="201"/>
      <c r="AJ20" s="201"/>
      <c r="AK20" s="118"/>
      <c r="AL20" s="124"/>
      <c r="AM20" s="117"/>
      <c r="AN20" s="201"/>
      <c r="AO20" s="201"/>
      <c r="AP20" s="117"/>
      <c r="AQ20" s="117"/>
      <c r="AR20" s="117"/>
      <c r="AS20" s="201"/>
      <c r="AT20" s="201"/>
      <c r="AU20" s="114"/>
      <c r="AV20" s="115"/>
      <c r="AW20" s="117"/>
      <c r="AX20" s="201"/>
      <c r="AY20" s="201"/>
      <c r="AZ20" s="117"/>
      <c r="BA20" s="117"/>
      <c r="BB20" s="117"/>
      <c r="BC20" s="201"/>
      <c r="BD20" s="201"/>
      <c r="BE20" s="118"/>
      <c r="BF20" s="124"/>
      <c r="BG20" s="117"/>
      <c r="BH20" s="201"/>
      <c r="BI20" s="201"/>
      <c r="BJ20" s="117"/>
      <c r="BK20" s="117"/>
      <c r="BL20" s="117"/>
      <c r="BM20" s="201"/>
      <c r="BN20" s="201"/>
      <c r="BO20" s="114"/>
      <c r="BP20" s="115"/>
      <c r="BQ20" s="117"/>
      <c r="BR20" s="201"/>
      <c r="BS20" s="201"/>
      <c r="BT20" s="117"/>
      <c r="BU20" s="117"/>
      <c r="BV20" s="117"/>
      <c r="BW20" s="201"/>
      <c r="BX20" s="201"/>
      <c r="BY20" s="118"/>
      <c r="BZ20" s="204">
        <f t="shared" si="3"/>
        <v>3</v>
      </c>
      <c r="CA20" s="220"/>
      <c r="CB20" s="485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</row>
    <row r="21" spans="2:124" s="11" customFormat="1" ht="53.85" customHeight="1" x14ac:dyDescent="0.35">
      <c r="B21" s="40"/>
      <c r="C21" s="40">
        <v>2</v>
      </c>
      <c r="D21" s="40"/>
      <c r="E21" s="40"/>
      <c r="F21" s="40"/>
      <c r="G21" s="40"/>
      <c r="H21" s="212" t="s">
        <v>143</v>
      </c>
      <c r="I21" s="93" t="s">
        <v>144</v>
      </c>
      <c r="J21" s="115"/>
      <c r="K21" s="219">
        <v>3</v>
      </c>
      <c r="L21" s="115">
        <f>SUM(R21,W21,AB21,AG21,AL21,AQ21,AV21,BA21,BF21,BK21,BP21,BU21)</f>
        <v>100</v>
      </c>
      <c r="M21" s="114">
        <f>SUM(N21:Q21)</f>
        <v>51</v>
      </c>
      <c r="N21" s="115">
        <f>SUM(T21,Y21,AD21,AI21,AN21,AS21,AX21,BC21,BH21,BM21,BR21,BW21)</f>
        <v>0</v>
      </c>
      <c r="O21" s="117">
        <f>SUM(U21,Z21,AE21,AJ21,AO21,AT21,AY21,BD21,BI21,BN21,BS21,BX21)</f>
        <v>51</v>
      </c>
      <c r="P21" s="117"/>
      <c r="Q21" s="118"/>
      <c r="R21" s="115"/>
      <c r="S21" s="117"/>
      <c r="T21" s="117"/>
      <c r="U21" s="117"/>
      <c r="V21" s="114"/>
      <c r="W21" s="117"/>
      <c r="X21" s="117"/>
      <c r="Y21" s="117"/>
      <c r="Z21" s="117"/>
      <c r="AA21" s="118"/>
      <c r="AB21" s="115">
        <v>100</v>
      </c>
      <c r="AC21" s="119">
        <f>SUM(AD21:AE21)</f>
        <v>51</v>
      </c>
      <c r="AD21" s="201"/>
      <c r="AE21" s="201">
        <v>51</v>
      </c>
      <c r="AF21" s="117">
        <v>3</v>
      </c>
      <c r="AG21" s="117"/>
      <c r="AH21" s="119"/>
      <c r="AI21" s="201"/>
      <c r="AJ21" s="201"/>
      <c r="AK21" s="118"/>
      <c r="AL21" s="112"/>
      <c r="AM21" s="117"/>
      <c r="AN21" s="201"/>
      <c r="AO21" s="201"/>
      <c r="AP21" s="119"/>
      <c r="AQ21" s="117"/>
      <c r="AR21" s="117"/>
      <c r="AS21" s="201"/>
      <c r="AT21" s="201"/>
      <c r="AU21" s="114"/>
      <c r="AV21" s="115"/>
      <c r="AW21" s="117"/>
      <c r="AX21" s="201"/>
      <c r="AY21" s="201"/>
      <c r="AZ21" s="117"/>
      <c r="BA21" s="117"/>
      <c r="BB21" s="117"/>
      <c r="BC21" s="201"/>
      <c r="BD21" s="201"/>
      <c r="BE21" s="118"/>
      <c r="BF21" s="124"/>
      <c r="BG21" s="117"/>
      <c r="BH21" s="201"/>
      <c r="BI21" s="201"/>
      <c r="BJ21" s="117"/>
      <c r="BK21" s="117"/>
      <c r="BL21" s="117"/>
      <c r="BM21" s="201"/>
      <c r="BN21" s="201"/>
      <c r="BO21" s="114"/>
      <c r="BP21" s="115"/>
      <c r="BQ21" s="117"/>
      <c r="BR21" s="201"/>
      <c r="BS21" s="201"/>
      <c r="BT21" s="117"/>
      <c r="BU21" s="117"/>
      <c r="BV21" s="117"/>
      <c r="BW21" s="201"/>
      <c r="BX21" s="201"/>
      <c r="BY21" s="118"/>
      <c r="BZ21" s="204">
        <f t="shared" si="3"/>
        <v>3</v>
      </c>
      <c r="CA21" s="22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</row>
    <row r="22" spans="2:124" s="11" customFormat="1" ht="60.4" customHeight="1" x14ac:dyDescent="0.35">
      <c r="B22" s="40">
        <v>1</v>
      </c>
      <c r="C22" s="40"/>
      <c r="D22" s="40"/>
      <c r="E22" s="40"/>
      <c r="F22" s="40"/>
      <c r="G22" s="40"/>
      <c r="H22" s="210" t="s">
        <v>118</v>
      </c>
      <c r="I22" s="95" t="s">
        <v>113</v>
      </c>
      <c r="J22" s="211"/>
      <c r="K22" s="221"/>
      <c r="L22" s="121"/>
      <c r="M22" s="137"/>
      <c r="N22" s="121"/>
      <c r="O22" s="122"/>
      <c r="P22" s="122"/>
      <c r="Q22" s="123"/>
      <c r="R22" s="121"/>
      <c r="S22" s="122"/>
      <c r="T22" s="122"/>
      <c r="U22" s="122"/>
      <c r="V22" s="119"/>
      <c r="W22" s="119"/>
      <c r="X22" s="122"/>
      <c r="Y22" s="122"/>
      <c r="Z22" s="122"/>
      <c r="AA22" s="123"/>
      <c r="AB22" s="121"/>
      <c r="AC22" s="122"/>
      <c r="AD22" s="122"/>
      <c r="AE22" s="122"/>
      <c r="AF22" s="122"/>
      <c r="AG22" s="122"/>
      <c r="AH22" s="122"/>
      <c r="AI22" s="122"/>
      <c r="AJ22" s="122"/>
      <c r="AK22" s="123"/>
      <c r="AL22" s="121"/>
      <c r="AM22" s="122"/>
      <c r="AN22" s="122"/>
      <c r="AO22" s="122"/>
      <c r="AP22" s="122"/>
      <c r="AQ22" s="122"/>
      <c r="AR22" s="122"/>
      <c r="AS22" s="122"/>
      <c r="AT22" s="122"/>
      <c r="AU22" s="123"/>
      <c r="AV22" s="121"/>
      <c r="AW22" s="122"/>
      <c r="AX22" s="122"/>
      <c r="AY22" s="122"/>
      <c r="AZ22" s="122"/>
      <c r="BA22" s="122"/>
      <c r="BB22" s="122"/>
      <c r="BC22" s="122"/>
      <c r="BD22" s="122"/>
      <c r="BE22" s="123"/>
      <c r="BF22" s="121"/>
      <c r="BG22" s="122"/>
      <c r="BH22" s="122"/>
      <c r="BI22" s="122"/>
      <c r="BJ22" s="122"/>
      <c r="BK22" s="122"/>
      <c r="BL22" s="122"/>
      <c r="BM22" s="122"/>
      <c r="BN22" s="122"/>
      <c r="BO22" s="123"/>
      <c r="BP22" s="121"/>
      <c r="BQ22" s="122"/>
      <c r="BR22" s="122"/>
      <c r="BS22" s="122"/>
      <c r="BT22" s="122"/>
      <c r="BU22" s="122"/>
      <c r="BV22" s="122"/>
      <c r="BW22" s="122"/>
      <c r="BX22" s="122"/>
      <c r="BY22" s="123"/>
      <c r="BZ22" s="138">
        <f t="shared" si="3"/>
        <v>0</v>
      </c>
      <c r="CA22" s="22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</row>
    <row r="23" spans="2:124" s="28" customFormat="1" ht="80.849999999999994" customHeight="1" x14ac:dyDescent="0.35">
      <c r="B23" s="40">
        <v>1</v>
      </c>
      <c r="C23" s="40"/>
      <c r="D23" s="40"/>
      <c r="E23" s="40"/>
      <c r="F23" s="40"/>
      <c r="G23" s="40"/>
      <c r="H23" s="200" t="s">
        <v>119</v>
      </c>
      <c r="I23" s="94" t="s">
        <v>58</v>
      </c>
      <c r="J23" s="112">
        <v>2</v>
      </c>
      <c r="K23" s="120">
        <v>1</v>
      </c>
      <c r="L23" s="112">
        <f>SUM(R23,W23,AB23,AG23,AL23,AQ23,AV23,BA23,BF23,BK23,BP23,BU23)</f>
        <v>202</v>
      </c>
      <c r="M23" s="126">
        <f>SUM(N23:Q23)</f>
        <v>122</v>
      </c>
      <c r="N23" s="112">
        <f>SUM(T23,Y23,AD23,AI23,AN23,AS23,AX23,BC23,BH23,BM23,BR23,BW23)</f>
        <v>20</v>
      </c>
      <c r="O23" s="119">
        <f>SUM(U23,Z23,AE23,AJ23,AO23,AT23,AY23,BD23,BI23,BN23,BS23,BX23)</f>
        <v>102</v>
      </c>
      <c r="P23" s="119"/>
      <c r="Q23" s="120"/>
      <c r="R23" s="112">
        <v>94</v>
      </c>
      <c r="S23" s="119">
        <f>SUM(T23:U23)</f>
        <v>59</v>
      </c>
      <c r="T23" s="136">
        <v>8</v>
      </c>
      <c r="U23" s="136">
        <v>51</v>
      </c>
      <c r="V23" s="119">
        <v>3</v>
      </c>
      <c r="W23" s="119">
        <v>108</v>
      </c>
      <c r="X23" s="128">
        <f>SUM(Y23:Z23)</f>
        <v>63</v>
      </c>
      <c r="Y23" s="136">
        <v>12</v>
      </c>
      <c r="Z23" s="136">
        <v>51</v>
      </c>
      <c r="AA23" s="120">
        <v>3</v>
      </c>
      <c r="AB23" s="112"/>
      <c r="AC23" s="119"/>
      <c r="AD23" s="136"/>
      <c r="AE23" s="136"/>
      <c r="AF23" s="119"/>
      <c r="AG23" s="119"/>
      <c r="AH23" s="119"/>
      <c r="AI23" s="136"/>
      <c r="AJ23" s="136"/>
      <c r="AK23" s="120"/>
      <c r="AL23" s="125"/>
      <c r="AM23" s="119"/>
      <c r="AN23" s="136"/>
      <c r="AO23" s="136"/>
      <c r="AP23" s="119"/>
      <c r="AQ23" s="119"/>
      <c r="AR23" s="119"/>
      <c r="AS23" s="136"/>
      <c r="AT23" s="136"/>
      <c r="AU23" s="126"/>
      <c r="AV23" s="112"/>
      <c r="AW23" s="119"/>
      <c r="AX23" s="136"/>
      <c r="AY23" s="136"/>
      <c r="AZ23" s="119"/>
      <c r="BA23" s="119"/>
      <c r="BB23" s="119"/>
      <c r="BC23" s="136"/>
      <c r="BD23" s="136"/>
      <c r="BE23" s="120"/>
      <c r="BF23" s="125"/>
      <c r="BG23" s="119"/>
      <c r="BH23" s="136"/>
      <c r="BI23" s="136"/>
      <c r="BJ23" s="119"/>
      <c r="BK23" s="119"/>
      <c r="BL23" s="119"/>
      <c r="BM23" s="136"/>
      <c r="BN23" s="136"/>
      <c r="BO23" s="126"/>
      <c r="BP23" s="112"/>
      <c r="BQ23" s="119"/>
      <c r="BR23" s="136"/>
      <c r="BS23" s="136"/>
      <c r="BT23" s="119"/>
      <c r="BU23" s="119"/>
      <c r="BV23" s="119"/>
      <c r="BW23" s="136"/>
      <c r="BX23" s="136"/>
      <c r="BY23" s="120"/>
      <c r="BZ23" s="135">
        <f t="shared" si="3"/>
        <v>6</v>
      </c>
      <c r="CA23" s="220" t="s">
        <v>269</v>
      </c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</row>
    <row r="24" spans="2:124" s="11" customFormat="1" ht="78.400000000000006" customHeight="1" x14ac:dyDescent="0.35">
      <c r="B24" s="40">
        <v>1</v>
      </c>
      <c r="C24" s="40"/>
      <c r="D24" s="40"/>
      <c r="E24" s="40"/>
      <c r="F24" s="40"/>
      <c r="G24" s="40"/>
      <c r="H24" s="200" t="s">
        <v>122</v>
      </c>
      <c r="I24" s="222" t="s">
        <v>239</v>
      </c>
      <c r="J24" s="112">
        <v>2</v>
      </c>
      <c r="K24" s="113"/>
      <c r="L24" s="112">
        <f>SUM(R24,W24,AB24,AG24,AL24,AQ24,AV24,BA24,BF24,BK24,BP24,BU24)</f>
        <v>120</v>
      </c>
      <c r="M24" s="126">
        <f>SUM(N24:Q24)</f>
        <v>76</v>
      </c>
      <c r="N24" s="112">
        <f>SUM(T24,Y24,AD24,AI24,AN24,AS24,AX24,BC24,BH24,BM24,BR24,BW24)</f>
        <v>8</v>
      </c>
      <c r="O24" s="119">
        <f>SUM(U24,Z24,AE24,AJ24,AO24,AT24,AY24,BD24,BI24,BN24,BS24,BX24)-P24</f>
        <v>41</v>
      </c>
      <c r="P24" s="125">
        <v>27</v>
      </c>
      <c r="Q24" s="120"/>
      <c r="R24" s="112">
        <v>66</v>
      </c>
      <c r="S24" s="128">
        <f>SUM(T24:U24)</f>
        <v>42</v>
      </c>
      <c r="T24" s="136">
        <v>8</v>
      </c>
      <c r="U24" s="136">
        <v>34</v>
      </c>
      <c r="V24" s="129"/>
      <c r="W24" s="119">
        <v>54</v>
      </c>
      <c r="X24" s="128">
        <f>SUM(Y24:Z24)</f>
        <v>34</v>
      </c>
      <c r="Y24" s="136"/>
      <c r="Z24" s="136">
        <v>34</v>
      </c>
      <c r="AA24" s="120">
        <v>3</v>
      </c>
      <c r="AB24" s="112"/>
      <c r="AC24" s="128"/>
      <c r="AD24" s="136"/>
      <c r="AE24" s="136"/>
      <c r="AF24" s="119"/>
      <c r="AG24" s="119"/>
      <c r="AH24" s="119"/>
      <c r="AI24" s="136"/>
      <c r="AJ24" s="136"/>
      <c r="AK24" s="120"/>
      <c r="AL24" s="125"/>
      <c r="AM24" s="119"/>
      <c r="AN24" s="136"/>
      <c r="AO24" s="136"/>
      <c r="AP24" s="119"/>
      <c r="AQ24" s="119"/>
      <c r="AR24" s="119"/>
      <c r="AS24" s="136"/>
      <c r="AT24" s="136"/>
      <c r="AU24" s="126"/>
      <c r="AV24" s="112"/>
      <c r="AW24" s="119"/>
      <c r="AX24" s="136"/>
      <c r="AY24" s="136"/>
      <c r="AZ24" s="119"/>
      <c r="BA24" s="119"/>
      <c r="BB24" s="119"/>
      <c r="BC24" s="136"/>
      <c r="BD24" s="136"/>
      <c r="BE24" s="120"/>
      <c r="BF24" s="125"/>
      <c r="BG24" s="119"/>
      <c r="BH24" s="136"/>
      <c r="BI24" s="136"/>
      <c r="BJ24" s="119"/>
      <c r="BK24" s="119"/>
      <c r="BL24" s="119"/>
      <c r="BM24" s="136"/>
      <c r="BN24" s="136"/>
      <c r="BO24" s="126"/>
      <c r="BP24" s="112"/>
      <c r="BQ24" s="119"/>
      <c r="BR24" s="136"/>
      <c r="BS24" s="136"/>
      <c r="BT24" s="119"/>
      <c r="BU24" s="119"/>
      <c r="BV24" s="119"/>
      <c r="BW24" s="136"/>
      <c r="BX24" s="136"/>
      <c r="BY24" s="120"/>
      <c r="BZ24" s="135">
        <f t="shared" si="3"/>
        <v>3</v>
      </c>
      <c r="CA24" s="220" t="s">
        <v>270</v>
      </c>
      <c r="CB24" s="485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</row>
    <row r="25" spans="2:124" s="11" customFormat="1" ht="55.7" customHeight="1" x14ac:dyDescent="0.35">
      <c r="B25" s="40">
        <v>1</v>
      </c>
      <c r="C25" s="40"/>
      <c r="D25" s="40"/>
      <c r="E25" s="40"/>
      <c r="F25" s="40"/>
      <c r="G25" s="40"/>
      <c r="H25" s="223" t="s">
        <v>120</v>
      </c>
      <c r="I25" s="482" t="s">
        <v>331</v>
      </c>
      <c r="J25" s="130"/>
      <c r="K25" s="224"/>
      <c r="L25" s="130"/>
      <c r="M25" s="225"/>
      <c r="N25" s="130"/>
      <c r="O25" s="131"/>
      <c r="P25" s="131"/>
      <c r="Q25" s="132"/>
      <c r="R25" s="130"/>
      <c r="S25" s="131"/>
      <c r="T25" s="226"/>
      <c r="U25" s="226"/>
      <c r="V25" s="131"/>
      <c r="W25" s="133"/>
      <c r="X25" s="131"/>
      <c r="Y25" s="226"/>
      <c r="Z25" s="226"/>
      <c r="AA25" s="132"/>
      <c r="AB25" s="130"/>
      <c r="AC25" s="131"/>
      <c r="AD25" s="226"/>
      <c r="AE25" s="226"/>
      <c r="AF25" s="131"/>
      <c r="AG25" s="133"/>
      <c r="AH25" s="131"/>
      <c r="AI25" s="226"/>
      <c r="AJ25" s="226"/>
      <c r="AK25" s="132"/>
      <c r="AL25" s="133"/>
      <c r="AM25" s="131"/>
      <c r="AN25" s="226"/>
      <c r="AO25" s="226"/>
      <c r="AP25" s="131"/>
      <c r="AQ25" s="131"/>
      <c r="AR25" s="131"/>
      <c r="AS25" s="226"/>
      <c r="AT25" s="226"/>
      <c r="AU25" s="225"/>
      <c r="AV25" s="130"/>
      <c r="AW25" s="131"/>
      <c r="AX25" s="226"/>
      <c r="AY25" s="226"/>
      <c r="AZ25" s="131"/>
      <c r="BA25" s="131"/>
      <c r="BB25" s="131"/>
      <c r="BC25" s="226"/>
      <c r="BD25" s="226"/>
      <c r="BE25" s="132"/>
      <c r="BF25" s="133"/>
      <c r="BG25" s="131"/>
      <c r="BH25" s="226"/>
      <c r="BI25" s="226"/>
      <c r="BJ25" s="131"/>
      <c r="BK25" s="131"/>
      <c r="BL25" s="131"/>
      <c r="BM25" s="226"/>
      <c r="BN25" s="226"/>
      <c r="BO25" s="225"/>
      <c r="BP25" s="130"/>
      <c r="BQ25" s="131"/>
      <c r="BR25" s="226"/>
      <c r="BS25" s="226"/>
      <c r="BT25" s="131"/>
      <c r="BU25" s="131"/>
      <c r="BV25" s="131"/>
      <c r="BW25" s="226"/>
      <c r="BX25" s="226"/>
      <c r="BY25" s="132"/>
      <c r="BZ25" s="227">
        <f t="shared" si="3"/>
        <v>0</v>
      </c>
      <c r="CA25" s="220" t="s">
        <v>271</v>
      </c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</row>
    <row r="26" spans="2:124" s="28" customFormat="1" ht="72.75" customHeight="1" x14ac:dyDescent="0.35">
      <c r="B26" s="40">
        <v>1</v>
      </c>
      <c r="C26" s="40"/>
      <c r="D26" s="40"/>
      <c r="E26" s="40"/>
      <c r="F26" s="40"/>
      <c r="G26" s="40"/>
      <c r="H26" s="228" t="s">
        <v>125</v>
      </c>
      <c r="I26" s="222" t="s">
        <v>62</v>
      </c>
      <c r="J26" s="134">
        <v>2</v>
      </c>
      <c r="K26" s="113">
        <v>1</v>
      </c>
      <c r="L26" s="112">
        <f>SUM(R26,W26,AB26,AG26,AL26,AQ26,AV26,BA26,BF26,BK26,BP26,BU26)</f>
        <v>236</v>
      </c>
      <c r="M26" s="126">
        <f>SUM(N26:Q26)</f>
        <v>148</v>
      </c>
      <c r="N26" s="112">
        <f>SUM(T26,Y26,AD26,AI26,AN26,AS26,AX26,BC26,BH26,BM26,BR26,BW26)</f>
        <v>12</v>
      </c>
      <c r="O26" s="119">
        <f>SUM(U26,Z26,AE26,AJ26,AO26,AT26,AY26,BD26,BI26,BN26,BS26,BX26)-P26</f>
        <v>136</v>
      </c>
      <c r="P26" s="125"/>
      <c r="Q26" s="120"/>
      <c r="R26" s="112">
        <v>118</v>
      </c>
      <c r="S26" s="119">
        <f>SUM(T26:U26)</f>
        <v>76</v>
      </c>
      <c r="T26" s="136">
        <v>8</v>
      </c>
      <c r="U26" s="136">
        <v>68</v>
      </c>
      <c r="V26" s="119">
        <v>3</v>
      </c>
      <c r="W26" s="119">
        <v>118</v>
      </c>
      <c r="X26" s="119">
        <f>SUM(Y26:Z26)</f>
        <v>72</v>
      </c>
      <c r="Y26" s="136">
        <v>4</v>
      </c>
      <c r="Z26" s="136">
        <v>68</v>
      </c>
      <c r="AA26" s="120">
        <v>3</v>
      </c>
      <c r="AB26" s="112"/>
      <c r="AC26" s="119"/>
      <c r="AD26" s="136"/>
      <c r="AE26" s="136"/>
      <c r="AF26" s="119"/>
      <c r="AG26" s="119"/>
      <c r="AH26" s="119"/>
      <c r="AI26" s="136"/>
      <c r="AJ26" s="136"/>
      <c r="AK26" s="120"/>
      <c r="AL26" s="125"/>
      <c r="AM26" s="119"/>
      <c r="AN26" s="136"/>
      <c r="AO26" s="136"/>
      <c r="AP26" s="119"/>
      <c r="AQ26" s="119"/>
      <c r="AR26" s="119"/>
      <c r="AS26" s="136"/>
      <c r="AT26" s="136"/>
      <c r="AU26" s="126"/>
      <c r="AV26" s="112"/>
      <c r="AW26" s="119"/>
      <c r="AX26" s="136"/>
      <c r="AY26" s="136"/>
      <c r="AZ26" s="119"/>
      <c r="BA26" s="119"/>
      <c r="BB26" s="119"/>
      <c r="BC26" s="136"/>
      <c r="BD26" s="136"/>
      <c r="BE26" s="120"/>
      <c r="BF26" s="125"/>
      <c r="BG26" s="119"/>
      <c r="BH26" s="136"/>
      <c r="BI26" s="136"/>
      <c r="BJ26" s="119"/>
      <c r="BK26" s="119"/>
      <c r="BL26" s="119"/>
      <c r="BM26" s="136"/>
      <c r="BN26" s="136"/>
      <c r="BO26" s="126"/>
      <c r="BP26" s="112"/>
      <c r="BQ26" s="119"/>
      <c r="BR26" s="136"/>
      <c r="BS26" s="136"/>
      <c r="BT26" s="119"/>
      <c r="BU26" s="119"/>
      <c r="BV26" s="119"/>
      <c r="BW26" s="136"/>
      <c r="BX26" s="136"/>
      <c r="BY26" s="120"/>
      <c r="BZ26" s="135">
        <f t="shared" si="3"/>
        <v>6</v>
      </c>
      <c r="CA26" s="220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</row>
    <row r="27" spans="2:124" s="11" customFormat="1" ht="79.5" customHeight="1" x14ac:dyDescent="0.35">
      <c r="B27" s="40">
        <v>1</v>
      </c>
      <c r="C27" s="40"/>
      <c r="D27" s="40"/>
      <c r="E27" s="40"/>
      <c r="F27" s="40"/>
      <c r="G27" s="40"/>
      <c r="H27" s="228" t="s">
        <v>126</v>
      </c>
      <c r="I27" s="222" t="s">
        <v>612</v>
      </c>
      <c r="J27" s="112"/>
      <c r="K27" s="113">
        <v>2</v>
      </c>
      <c r="L27" s="112">
        <f>SUM(R27,W27,AB27,AG27,AL27,AQ27,AV27,BA27,BF27,BK27,BP27,BU27)</f>
        <v>118</v>
      </c>
      <c r="M27" s="126">
        <f>SUM(N27:Q27)</f>
        <v>80</v>
      </c>
      <c r="N27" s="112">
        <f>SUM(T27,Y27,AD27,AI27,AN27,AS27,AX27,BC27,BH27,BM27,BR27,BW27)</f>
        <v>8</v>
      </c>
      <c r="O27" s="119">
        <f>SUM(U27,Z27,AE27,AJ27,AO27,AT27,AY27,BD27,BI27,BN27,BS27,BX27)-P27</f>
        <v>72</v>
      </c>
      <c r="P27" s="125"/>
      <c r="Q27" s="120"/>
      <c r="R27" s="112"/>
      <c r="S27" s="119"/>
      <c r="T27" s="136"/>
      <c r="U27" s="136"/>
      <c r="V27" s="119"/>
      <c r="W27" s="119">
        <v>118</v>
      </c>
      <c r="X27" s="119">
        <f>SUM(Y27:Z27)</f>
        <v>80</v>
      </c>
      <c r="Y27" s="136">
        <v>8</v>
      </c>
      <c r="Z27" s="136">
        <v>72</v>
      </c>
      <c r="AA27" s="120">
        <v>3</v>
      </c>
      <c r="AB27" s="112"/>
      <c r="AC27" s="119"/>
      <c r="AD27" s="136"/>
      <c r="AE27" s="136"/>
      <c r="AF27" s="119"/>
      <c r="AG27" s="119"/>
      <c r="AH27" s="119">
        <f>SUM(AI27:AJ27)</f>
        <v>0</v>
      </c>
      <c r="AI27" s="136"/>
      <c r="AJ27" s="136"/>
      <c r="AK27" s="120"/>
      <c r="AL27" s="125"/>
      <c r="AM27" s="119"/>
      <c r="AN27" s="136"/>
      <c r="AO27" s="136"/>
      <c r="AP27" s="119"/>
      <c r="AQ27" s="119"/>
      <c r="AR27" s="119"/>
      <c r="AS27" s="136"/>
      <c r="AT27" s="136"/>
      <c r="AU27" s="126"/>
      <c r="AV27" s="112"/>
      <c r="AW27" s="119"/>
      <c r="AX27" s="136"/>
      <c r="AY27" s="136"/>
      <c r="AZ27" s="119"/>
      <c r="BA27" s="119"/>
      <c r="BB27" s="119"/>
      <c r="BC27" s="136"/>
      <c r="BD27" s="136"/>
      <c r="BE27" s="120"/>
      <c r="BF27" s="125"/>
      <c r="BG27" s="119"/>
      <c r="BH27" s="136"/>
      <c r="BI27" s="136"/>
      <c r="BJ27" s="119"/>
      <c r="BK27" s="119"/>
      <c r="BL27" s="119"/>
      <c r="BM27" s="136"/>
      <c r="BN27" s="136"/>
      <c r="BO27" s="126"/>
      <c r="BP27" s="112"/>
      <c r="BQ27" s="119"/>
      <c r="BR27" s="136"/>
      <c r="BS27" s="136"/>
      <c r="BT27" s="119"/>
      <c r="BU27" s="119"/>
      <c r="BV27" s="119"/>
      <c r="BW27" s="136"/>
      <c r="BX27" s="136"/>
      <c r="BY27" s="120"/>
      <c r="BZ27" s="135">
        <f t="shared" si="3"/>
        <v>3</v>
      </c>
      <c r="CA27" s="220"/>
      <c r="CB27" s="485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</row>
    <row r="28" spans="2:124" s="11" customFormat="1" ht="55.7" customHeight="1" x14ac:dyDescent="0.35">
      <c r="B28" s="40">
        <v>1</v>
      </c>
      <c r="C28" s="40"/>
      <c r="D28" s="40"/>
      <c r="E28" s="40"/>
      <c r="F28" s="40"/>
      <c r="G28" s="40"/>
      <c r="H28" s="223" t="s">
        <v>121</v>
      </c>
      <c r="I28" s="95" t="s">
        <v>147</v>
      </c>
      <c r="J28" s="130"/>
      <c r="K28" s="224"/>
      <c r="L28" s="130"/>
      <c r="M28" s="225"/>
      <c r="N28" s="130"/>
      <c r="O28" s="131"/>
      <c r="P28" s="131"/>
      <c r="Q28" s="132"/>
      <c r="R28" s="130"/>
      <c r="S28" s="131"/>
      <c r="T28" s="226"/>
      <c r="U28" s="226"/>
      <c r="V28" s="131"/>
      <c r="W28" s="133"/>
      <c r="X28" s="131"/>
      <c r="Y28" s="226"/>
      <c r="Z28" s="226"/>
      <c r="AA28" s="132"/>
      <c r="AB28" s="130"/>
      <c r="AC28" s="131"/>
      <c r="AD28" s="226"/>
      <c r="AE28" s="226"/>
      <c r="AF28" s="131"/>
      <c r="AG28" s="133"/>
      <c r="AH28" s="131"/>
      <c r="AI28" s="226"/>
      <c r="AJ28" s="226"/>
      <c r="AK28" s="132"/>
      <c r="AL28" s="133"/>
      <c r="AM28" s="131"/>
      <c r="AN28" s="226"/>
      <c r="AO28" s="226"/>
      <c r="AP28" s="131"/>
      <c r="AQ28" s="131"/>
      <c r="AR28" s="131"/>
      <c r="AS28" s="226"/>
      <c r="AT28" s="226"/>
      <c r="AU28" s="225"/>
      <c r="AV28" s="130"/>
      <c r="AW28" s="131"/>
      <c r="AX28" s="226"/>
      <c r="AY28" s="226"/>
      <c r="AZ28" s="131"/>
      <c r="BA28" s="131"/>
      <c r="BB28" s="131"/>
      <c r="BC28" s="226"/>
      <c r="BD28" s="226"/>
      <c r="BE28" s="132"/>
      <c r="BF28" s="133"/>
      <c r="BG28" s="131"/>
      <c r="BH28" s="226"/>
      <c r="BI28" s="226"/>
      <c r="BJ28" s="131"/>
      <c r="BK28" s="131"/>
      <c r="BL28" s="131"/>
      <c r="BM28" s="226"/>
      <c r="BN28" s="226"/>
      <c r="BO28" s="225"/>
      <c r="BP28" s="130"/>
      <c r="BQ28" s="131"/>
      <c r="BR28" s="226"/>
      <c r="BS28" s="226"/>
      <c r="BT28" s="131"/>
      <c r="BU28" s="131"/>
      <c r="BV28" s="131"/>
      <c r="BW28" s="226"/>
      <c r="BX28" s="226"/>
      <c r="BY28" s="132"/>
      <c r="BZ28" s="227">
        <f t="shared" si="3"/>
        <v>0</v>
      </c>
      <c r="CA28" s="22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</row>
    <row r="29" spans="2:124" s="11" customFormat="1" ht="53.85" customHeight="1" x14ac:dyDescent="0.35">
      <c r="B29" s="40">
        <v>1</v>
      </c>
      <c r="C29" s="40"/>
      <c r="D29" s="40"/>
      <c r="E29" s="40"/>
      <c r="F29" s="40"/>
      <c r="G29" s="40"/>
      <c r="H29" s="200" t="s">
        <v>127</v>
      </c>
      <c r="I29" s="222" t="s">
        <v>177</v>
      </c>
      <c r="J29" s="130"/>
      <c r="K29" s="132">
        <v>1</v>
      </c>
      <c r="L29" s="130">
        <f>SUM(R29,W29,AB29,AG29,AL29,AQ29,AV29,BA29,BF29,BK29,BP29,BU29)</f>
        <v>94</v>
      </c>
      <c r="M29" s="225">
        <f>SUM(N29:Q29)</f>
        <v>59</v>
      </c>
      <c r="N29" s="130">
        <f t="shared" ref="N29:O31" si="4">SUM(T29,Y29,AD29,AI29,AN29,AS29,AX29,BC29,BH29,BM29,BR29,BW29)</f>
        <v>8</v>
      </c>
      <c r="O29" s="131">
        <f t="shared" si="4"/>
        <v>51</v>
      </c>
      <c r="P29" s="131"/>
      <c r="Q29" s="132"/>
      <c r="R29" s="119">
        <v>94</v>
      </c>
      <c r="S29" s="131">
        <f>SUM(T29:U29)</f>
        <v>59</v>
      </c>
      <c r="T29" s="226">
        <v>8</v>
      </c>
      <c r="U29" s="226">
        <v>51</v>
      </c>
      <c r="V29" s="131">
        <v>3</v>
      </c>
      <c r="W29" s="119"/>
      <c r="X29" s="131"/>
      <c r="Y29" s="226"/>
      <c r="Z29" s="226"/>
      <c r="AA29" s="131"/>
      <c r="AB29" s="130"/>
      <c r="AC29" s="131"/>
      <c r="AD29" s="226"/>
      <c r="AE29" s="226"/>
      <c r="AF29" s="131"/>
      <c r="AG29" s="133"/>
      <c r="AH29" s="131"/>
      <c r="AI29" s="226"/>
      <c r="AJ29" s="226"/>
      <c r="AK29" s="132"/>
      <c r="AL29" s="133"/>
      <c r="AM29" s="131"/>
      <c r="AN29" s="226"/>
      <c r="AO29" s="226"/>
      <c r="AP29" s="131"/>
      <c r="AQ29" s="131"/>
      <c r="AR29" s="131"/>
      <c r="AS29" s="226"/>
      <c r="AT29" s="226"/>
      <c r="AU29" s="225"/>
      <c r="AV29" s="130"/>
      <c r="AW29" s="131"/>
      <c r="AX29" s="226"/>
      <c r="AY29" s="226"/>
      <c r="AZ29" s="131"/>
      <c r="BA29" s="131"/>
      <c r="BB29" s="131"/>
      <c r="BC29" s="226"/>
      <c r="BD29" s="226"/>
      <c r="BE29" s="132"/>
      <c r="BF29" s="133"/>
      <c r="BG29" s="131"/>
      <c r="BH29" s="226"/>
      <c r="BI29" s="226"/>
      <c r="BJ29" s="131"/>
      <c r="BK29" s="131"/>
      <c r="BL29" s="131"/>
      <c r="BM29" s="226"/>
      <c r="BN29" s="226"/>
      <c r="BO29" s="225"/>
      <c r="BP29" s="130"/>
      <c r="BQ29" s="131"/>
      <c r="BR29" s="226"/>
      <c r="BS29" s="226"/>
      <c r="BT29" s="131"/>
      <c r="BU29" s="131"/>
      <c r="BV29" s="131"/>
      <c r="BW29" s="226"/>
      <c r="BX29" s="226"/>
      <c r="BY29" s="132"/>
      <c r="BZ29" s="227">
        <f t="shared" si="3"/>
        <v>3</v>
      </c>
      <c r="CA29" s="220" t="s">
        <v>272</v>
      </c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</row>
    <row r="30" spans="2:124" s="11" customFormat="1" ht="52.35" customHeight="1" x14ac:dyDescent="0.35">
      <c r="B30" s="40">
        <v>1</v>
      </c>
      <c r="C30" s="40"/>
      <c r="D30" s="40"/>
      <c r="E30" s="40"/>
      <c r="F30" s="40"/>
      <c r="G30" s="40"/>
      <c r="H30" s="200" t="s">
        <v>128</v>
      </c>
      <c r="I30" s="222" t="s">
        <v>59</v>
      </c>
      <c r="J30" s="112"/>
      <c r="K30" s="120">
        <v>2</v>
      </c>
      <c r="L30" s="112">
        <f>SUM(R30,W30,AB30,AG30,AL30,AQ30,AV30,BA30,BF30,BK30,BP30,BU30)</f>
        <v>94</v>
      </c>
      <c r="M30" s="126">
        <f>SUM(N30:Q30)</f>
        <v>62</v>
      </c>
      <c r="N30" s="112">
        <f t="shared" si="4"/>
        <v>8</v>
      </c>
      <c r="O30" s="131">
        <f t="shared" si="4"/>
        <v>54</v>
      </c>
      <c r="P30" s="119"/>
      <c r="Q30" s="120"/>
      <c r="R30" s="112"/>
      <c r="S30" s="119"/>
      <c r="T30" s="136"/>
      <c r="U30" s="136"/>
      <c r="V30" s="119"/>
      <c r="W30" s="112">
        <v>94</v>
      </c>
      <c r="X30" s="119">
        <f>SUM(Y30:Z30)</f>
        <v>62</v>
      </c>
      <c r="Y30" s="136">
        <v>8</v>
      </c>
      <c r="Z30" s="136">
        <v>54</v>
      </c>
      <c r="AA30" s="119">
        <v>3</v>
      </c>
      <c r="AB30" s="112"/>
      <c r="AC30" s="119"/>
      <c r="AD30" s="136"/>
      <c r="AE30" s="136"/>
      <c r="AF30" s="119"/>
      <c r="AG30" s="125"/>
      <c r="AH30" s="119"/>
      <c r="AI30" s="136"/>
      <c r="AJ30" s="136"/>
      <c r="AK30" s="120"/>
      <c r="AL30" s="125"/>
      <c r="AM30" s="119">
        <f>SUM(AN30:AO30)</f>
        <v>0</v>
      </c>
      <c r="AN30" s="136"/>
      <c r="AO30" s="136"/>
      <c r="AP30" s="119">
        <f>AL30/36</f>
        <v>0</v>
      </c>
      <c r="AQ30" s="119"/>
      <c r="AR30" s="119"/>
      <c r="AS30" s="136"/>
      <c r="AT30" s="136"/>
      <c r="AU30" s="126"/>
      <c r="AV30" s="112"/>
      <c r="AW30" s="119"/>
      <c r="AX30" s="136"/>
      <c r="AY30" s="136"/>
      <c r="AZ30" s="119"/>
      <c r="BA30" s="119"/>
      <c r="BB30" s="119"/>
      <c r="BC30" s="136"/>
      <c r="BD30" s="136"/>
      <c r="BE30" s="120"/>
      <c r="BF30" s="125"/>
      <c r="BG30" s="119"/>
      <c r="BH30" s="136"/>
      <c r="BI30" s="136"/>
      <c r="BJ30" s="119"/>
      <c r="BK30" s="119"/>
      <c r="BL30" s="119"/>
      <c r="BM30" s="136"/>
      <c r="BN30" s="136"/>
      <c r="BO30" s="126"/>
      <c r="BP30" s="112"/>
      <c r="BQ30" s="119"/>
      <c r="BR30" s="136"/>
      <c r="BS30" s="136"/>
      <c r="BT30" s="119"/>
      <c r="BU30" s="119"/>
      <c r="BV30" s="119"/>
      <c r="BW30" s="136"/>
      <c r="BX30" s="136"/>
      <c r="BY30" s="120"/>
      <c r="BZ30" s="135">
        <f t="shared" si="3"/>
        <v>3</v>
      </c>
      <c r="CA30" s="220" t="s">
        <v>273</v>
      </c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</row>
    <row r="31" spans="2:124" s="11" customFormat="1" ht="115.9" customHeight="1" x14ac:dyDescent="0.35">
      <c r="B31" s="40"/>
      <c r="C31" s="40"/>
      <c r="D31" s="40"/>
      <c r="E31" s="40"/>
      <c r="F31" s="40"/>
      <c r="G31" s="40"/>
      <c r="H31" s="228" t="s">
        <v>472</v>
      </c>
      <c r="I31" s="222" t="s">
        <v>574</v>
      </c>
      <c r="J31" s="112">
        <v>4</v>
      </c>
      <c r="K31" s="120">
        <v>3</v>
      </c>
      <c r="L31" s="112">
        <f>SUM(R31,W31,AB31,AG31,AL31,AQ31,AV31,BA31,BF31,BK31,BP31,BU31)</f>
        <v>216</v>
      </c>
      <c r="M31" s="126">
        <f>SUM(N31:Q31)</f>
        <v>118</v>
      </c>
      <c r="N31" s="112">
        <f t="shared" si="4"/>
        <v>16</v>
      </c>
      <c r="O31" s="131">
        <f t="shared" si="4"/>
        <v>102</v>
      </c>
      <c r="P31" s="119"/>
      <c r="Q31" s="120"/>
      <c r="R31" s="112"/>
      <c r="S31" s="119"/>
      <c r="T31" s="136"/>
      <c r="U31" s="136"/>
      <c r="V31" s="119"/>
      <c r="W31" s="119"/>
      <c r="X31" s="119"/>
      <c r="Y31" s="136"/>
      <c r="Z31" s="136"/>
      <c r="AA31" s="120"/>
      <c r="AB31" s="112">
        <v>108</v>
      </c>
      <c r="AC31" s="119">
        <f>SUM(AD31:AE31)</f>
        <v>59</v>
      </c>
      <c r="AD31" s="136">
        <v>8</v>
      </c>
      <c r="AE31" s="136">
        <v>51</v>
      </c>
      <c r="AF31" s="119">
        <v>3</v>
      </c>
      <c r="AG31" s="119">
        <v>108</v>
      </c>
      <c r="AH31" s="119">
        <f>SUM(AI31:AJ31)</f>
        <v>59</v>
      </c>
      <c r="AI31" s="136">
        <v>8</v>
      </c>
      <c r="AJ31" s="136">
        <v>51</v>
      </c>
      <c r="AK31" s="120">
        <v>3</v>
      </c>
      <c r="AL31" s="125"/>
      <c r="AM31" s="119">
        <f>SUM(AN31:AO31)</f>
        <v>0</v>
      </c>
      <c r="AN31" s="136"/>
      <c r="AO31" s="136"/>
      <c r="AP31" s="119">
        <f>AL31/36</f>
        <v>0</v>
      </c>
      <c r="AQ31" s="119"/>
      <c r="AR31" s="119"/>
      <c r="AS31" s="136"/>
      <c r="AT31" s="136"/>
      <c r="AU31" s="126"/>
      <c r="AV31" s="112"/>
      <c r="AW31" s="119"/>
      <c r="AX31" s="136"/>
      <c r="AY31" s="136"/>
      <c r="AZ31" s="119"/>
      <c r="BA31" s="119"/>
      <c r="BB31" s="119"/>
      <c r="BC31" s="136"/>
      <c r="BD31" s="136"/>
      <c r="BE31" s="120"/>
      <c r="BF31" s="125"/>
      <c r="BG31" s="119"/>
      <c r="BH31" s="136"/>
      <c r="BI31" s="136"/>
      <c r="BJ31" s="119"/>
      <c r="BK31" s="119"/>
      <c r="BL31" s="119"/>
      <c r="BM31" s="136"/>
      <c r="BN31" s="136"/>
      <c r="BO31" s="126"/>
      <c r="BP31" s="112"/>
      <c r="BQ31" s="119"/>
      <c r="BR31" s="136"/>
      <c r="BS31" s="136"/>
      <c r="BT31" s="119"/>
      <c r="BU31" s="119"/>
      <c r="BV31" s="119"/>
      <c r="BW31" s="136"/>
      <c r="BX31" s="136"/>
      <c r="BY31" s="120"/>
      <c r="BZ31" s="135">
        <f t="shared" si="3"/>
        <v>6</v>
      </c>
      <c r="CA31" s="220" t="s">
        <v>274</v>
      </c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</row>
    <row r="32" spans="2:124" s="11" customFormat="1" ht="84.6" customHeight="1" x14ac:dyDescent="0.35">
      <c r="B32" s="40">
        <v>1</v>
      </c>
      <c r="C32" s="40">
        <v>2</v>
      </c>
      <c r="D32" s="40"/>
      <c r="E32" s="40"/>
      <c r="F32" s="40"/>
      <c r="G32" s="40"/>
      <c r="H32" s="213" t="s">
        <v>136</v>
      </c>
      <c r="I32" s="95" t="s">
        <v>608</v>
      </c>
      <c r="J32" s="112"/>
      <c r="K32" s="120"/>
      <c r="L32" s="112"/>
      <c r="M32" s="126"/>
      <c r="N32" s="112"/>
      <c r="O32" s="119"/>
      <c r="P32" s="119"/>
      <c r="Q32" s="120"/>
      <c r="R32" s="112"/>
      <c r="S32" s="119"/>
      <c r="T32" s="136"/>
      <c r="U32" s="136"/>
      <c r="V32" s="119"/>
      <c r="W32" s="119"/>
      <c r="X32" s="119"/>
      <c r="Y32" s="136"/>
      <c r="Z32" s="136"/>
      <c r="AA32" s="120"/>
      <c r="AB32" s="112"/>
      <c r="AC32" s="119"/>
      <c r="AD32" s="136"/>
      <c r="AE32" s="136"/>
      <c r="AF32" s="119"/>
      <c r="AG32" s="119"/>
      <c r="AH32" s="119"/>
      <c r="AI32" s="136"/>
      <c r="AJ32" s="136"/>
      <c r="AK32" s="120"/>
      <c r="AL32" s="125"/>
      <c r="AM32" s="119"/>
      <c r="AN32" s="136"/>
      <c r="AO32" s="136"/>
      <c r="AP32" s="119"/>
      <c r="AQ32" s="119"/>
      <c r="AR32" s="119"/>
      <c r="AS32" s="136"/>
      <c r="AT32" s="136"/>
      <c r="AU32" s="126"/>
      <c r="AV32" s="112"/>
      <c r="AW32" s="119"/>
      <c r="AX32" s="136"/>
      <c r="AY32" s="136"/>
      <c r="AZ32" s="119"/>
      <c r="BA32" s="119"/>
      <c r="BB32" s="119"/>
      <c r="BC32" s="136"/>
      <c r="BD32" s="136"/>
      <c r="BE32" s="120"/>
      <c r="BF32" s="125"/>
      <c r="BG32" s="119"/>
      <c r="BH32" s="136"/>
      <c r="BI32" s="136"/>
      <c r="BJ32" s="119"/>
      <c r="BK32" s="119"/>
      <c r="BL32" s="119"/>
      <c r="BM32" s="136"/>
      <c r="BN32" s="136"/>
      <c r="BO32" s="126"/>
      <c r="BP32" s="112"/>
      <c r="BQ32" s="119"/>
      <c r="BR32" s="136"/>
      <c r="BS32" s="136"/>
      <c r="BT32" s="119"/>
      <c r="BU32" s="119"/>
      <c r="BV32" s="119"/>
      <c r="BW32" s="136"/>
      <c r="BX32" s="136"/>
      <c r="BY32" s="120"/>
      <c r="BZ32" s="135">
        <f t="shared" si="3"/>
        <v>0</v>
      </c>
      <c r="CA32" s="220"/>
      <c r="CB32" s="485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s="11" customFormat="1" ht="96" customHeight="1" x14ac:dyDescent="0.35">
      <c r="B33" s="40">
        <v>1</v>
      </c>
      <c r="C33" s="40">
        <v>2</v>
      </c>
      <c r="D33" s="40"/>
      <c r="E33" s="40"/>
      <c r="F33" s="40"/>
      <c r="G33" s="40"/>
      <c r="H33" s="228" t="s">
        <v>151</v>
      </c>
      <c r="I33" s="222" t="s">
        <v>63</v>
      </c>
      <c r="J33" s="112">
        <v>4</v>
      </c>
      <c r="K33" s="113"/>
      <c r="L33" s="112">
        <f>SUM(R33,W33,AB33,AG33,AL33,AQ33,AV33,BA33,BF33,BK33,BP33,BU33)</f>
        <v>304</v>
      </c>
      <c r="M33" s="126">
        <f>SUM(N33:Q33)</f>
        <v>186</v>
      </c>
      <c r="N33" s="112">
        <f>SUM(T33,Y33,AD33,AI33,AN33,AS33,AX33,BC33,BH33,BM33,BR33,BW33)</f>
        <v>16</v>
      </c>
      <c r="O33" s="119"/>
      <c r="P33" s="119">
        <f>SUM(U33,Z33,AE33,AJ33,AO33,AT33,AY33,BD33,BI33,BN33,BS33,BX33)</f>
        <v>170</v>
      </c>
      <c r="Q33" s="120"/>
      <c r="R33" s="112"/>
      <c r="S33" s="119"/>
      <c r="T33" s="136"/>
      <c r="U33" s="136"/>
      <c r="V33" s="119"/>
      <c r="W33" s="119"/>
      <c r="X33" s="119"/>
      <c r="Y33" s="136"/>
      <c r="Z33" s="136"/>
      <c r="AA33" s="120"/>
      <c r="AB33" s="119">
        <v>156</v>
      </c>
      <c r="AC33" s="119">
        <f>SUM(AD33:AE33)</f>
        <v>93</v>
      </c>
      <c r="AD33" s="136">
        <v>8</v>
      </c>
      <c r="AE33" s="136">
        <v>85</v>
      </c>
      <c r="AF33" s="119"/>
      <c r="AG33" s="119">
        <v>148</v>
      </c>
      <c r="AH33" s="119">
        <f>SUM(AI33:AJ33)</f>
        <v>93</v>
      </c>
      <c r="AI33" s="136">
        <v>8</v>
      </c>
      <c r="AJ33" s="136">
        <v>85</v>
      </c>
      <c r="AK33" s="120">
        <v>9</v>
      </c>
      <c r="AL33" s="125"/>
      <c r="AM33" s="119"/>
      <c r="AN33" s="136"/>
      <c r="AO33" s="136"/>
      <c r="AP33" s="119"/>
      <c r="AQ33" s="119"/>
      <c r="AR33" s="119"/>
      <c r="AS33" s="136"/>
      <c r="AT33" s="136"/>
      <c r="AU33" s="126"/>
      <c r="AV33" s="112"/>
      <c r="AW33" s="119"/>
      <c r="AX33" s="136"/>
      <c r="AY33" s="136"/>
      <c r="AZ33" s="119"/>
      <c r="BA33" s="119"/>
      <c r="BB33" s="119"/>
      <c r="BC33" s="136"/>
      <c r="BD33" s="136"/>
      <c r="BE33" s="120"/>
      <c r="BF33" s="125"/>
      <c r="BG33" s="119"/>
      <c r="BH33" s="136"/>
      <c r="BI33" s="136"/>
      <c r="BJ33" s="119"/>
      <c r="BK33" s="119"/>
      <c r="BL33" s="119"/>
      <c r="BM33" s="136"/>
      <c r="BN33" s="136"/>
      <c r="BO33" s="126"/>
      <c r="BP33" s="112"/>
      <c r="BQ33" s="119"/>
      <c r="BR33" s="136"/>
      <c r="BS33" s="136"/>
      <c r="BT33" s="119"/>
      <c r="BU33" s="119"/>
      <c r="BV33" s="119"/>
      <c r="BW33" s="136"/>
      <c r="BX33" s="136"/>
      <c r="BY33" s="120"/>
      <c r="BZ33" s="135">
        <f t="shared" si="3"/>
        <v>9</v>
      </c>
      <c r="CA33" s="220" t="s">
        <v>275</v>
      </c>
      <c r="CB33" s="485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s="11" customFormat="1" ht="55.7" customHeight="1" x14ac:dyDescent="0.35">
      <c r="B34" s="40">
        <v>1</v>
      </c>
      <c r="C34" s="40">
        <v>2</v>
      </c>
      <c r="D34" s="40"/>
      <c r="E34" s="40"/>
      <c r="F34" s="40"/>
      <c r="G34" s="40"/>
      <c r="H34" s="228" t="s">
        <v>152</v>
      </c>
      <c r="I34" s="94" t="s">
        <v>97</v>
      </c>
      <c r="J34" s="112">
        <v>5</v>
      </c>
      <c r="K34" s="113">
        <v>4</v>
      </c>
      <c r="L34" s="112">
        <f>SUM(R34,W34,AB34,AG34,AL34,AQ34,AV34,BA34,BF34,BK34,BP34,BU34)</f>
        <v>216</v>
      </c>
      <c r="M34" s="126">
        <f>SUM(N34:Q34)</f>
        <v>117</v>
      </c>
      <c r="N34" s="112">
        <f>SUM(T34,Y34,AD34,AI34,AN34,AS34,AX34,BC34,BH34,BM34,BR34,BW34)</f>
        <v>12</v>
      </c>
      <c r="O34" s="119"/>
      <c r="P34" s="119">
        <f>SUM(U34,Z34,AE34,AJ34,AO34,AT34,AY34,BD34,BI34,BN34,BS34,BX34)</f>
        <v>105</v>
      </c>
      <c r="Q34" s="120"/>
      <c r="R34" s="112"/>
      <c r="S34" s="119"/>
      <c r="T34" s="136"/>
      <c r="U34" s="136"/>
      <c r="V34" s="119"/>
      <c r="W34" s="119"/>
      <c r="X34" s="119"/>
      <c r="Y34" s="136"/>
      <c r="Z34" s="136"/>
      <c r="AA34" s="120"/>
      <c r="AB34" s="112"/>
      <c r="AC34" s="119"/>
      <c r="AD34" s="136"/>
      <c r="AE34" s="136"/>
      <c r="AF34" s="119"/>
      <c r="AG34" s="119">
        <v>108</v>
      </c>
      <c r="AH34" s="119">
        <f>SUM(AI34:AJ34)</f>
        <v>59</v>
      </c>
      <c r="AI34" s="136">
        <v>8</v>
      </c>
      <c r="AJ34" s="136">
        <v>51</v>
      </c>
      <c r="AK34" s="120">
        <v>3</v>
      </c>
      <c r="AL34" s="112">
        <v>108</v>
      </c>
      <c r="AM34" s="119">
        <f>SUM(AN34:AO34)</f>
        <v>58</v>
      </c>
      <c r="AN34" s="136">
        <v>4</v>
      </c>
      <c r="AO34" s="136">
        <v>54</v>
      </c>
      <c r="AP34" s="119">
        <v>3</v>
      </c>
      <c r="AQ34" s="119"/>
      <c r="AR34" s="119"/>
      <c r="AS34" s="136"/>
      <c r="AT34" s="136"/>
      <c r="AU34" s="126"/>
      <c r="AV34" s="112"/>
      <c r="AW34" s="119">
        <f>SUM(AX34:AY34)</f>
        <v>0</v>
      </c>
      <c r="AX34" s="136"/>
      <c r="AY34" s="136"/>
      <c r="AZ34" s="119"/>
      <c r="BA34" s="119"/>
      <c r="BB34" s="119"/>
      <c r="BC34" s="136"/>
      <c r="BD34" s="136"/>
      <c r="BE34" s="120"/>
      <c r="BF34" s="125"/>
      <c r="BG34" s="119"/>
      <c r="BH34" s="136"/>
      <c r="BI34" s="136"/>
      <c r="BJ34" s="119"/>
      <c r="BK34" s="119"/>
      <c r="BL34" s="119"/>
      <c r="BM34" s="136"/>
      <c r="BN34" s="136"/>
      <c r="BO34" s="126"/>
      <c r="BP34" s="112"/>
      <c r="BQ34" s="119"/>
      <c r="BR34" s="136"/>
      <c r="BS34" s="136"/>
      <c r="BT34" s="119"/>
      <c r="BU34" s="119"/>
      <c r="BV34" s="119"/>
      <c r="BW34" s="136"/>
      <c r="BX34" s="136"/>
      <c r="BY34" s="120"/>
      <c r="BZ34" s="135">
        <f t="shared" si="3"/>
        <v>6</v>
      </c>
      <c r="CA34" s="220" t="s">
        <v>282</v>
      </c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s="11" customFormat="1" ht="55.7" customHeight="1" x14ac:dyDescent="0.35">
      <c r="B35" s="40"/>
      <c r="C35" s="40"/>
      <c r="D35" s="40"/>
      <c r="E35" s="40"/>
      <c r="F35" s="40"/>
      <c r="G35" s="40"/>
      <c r="H35" s="228" t="s">
        <v>473</v>
      </c>
      <c r="I35" s="94" t="s">
        <v>64</v>
      </c>
      <c r="J35" s="112"/>
      <c r="K35" s="113">
        <v>5</v>
      </c>
      <c r="L35" s="112">
        <f>SUM(R35,W35,AB35,AG35,AL35,AQ35,AV35,BA35,BF35,BK35,BP35,BU35)</f>
        <v>120</v>
      </c>
      <c r="M35" s="126">
        <f>SUM(N35:Q35)</f>
        <v>62</v>
      </c>
      <c r="N35" s="112">
        <f>SUM(T35,Y35,AD35,AI35,AN35,AS35,AX35,BC35,BH35,BM35,BR35,BW35)</f>
        <v>8</v>
      </c>
      <c r="O35" s="119"/>
      <c r="P35" s="119">
        <f>SUM(U35,Z35,AE35,AJ35,AO35,AT35,AY35,BD35,BI35,BN35,BS35,BX35)</f>
        <v>54</v>
      </c>
      <c r="Q35" s="120"/>
      <c r="R35" s="112"/>
      <c r="S35" s="119"/>
      <c r="T35" s="136"/>
      <c r="U35" s="136"/>
      <c r="V35" s="119"/>
      <c r="W35" s="119"/>
      <c r="X35" s="119"/>
      <c r="Y35" s="136"/>
      <c r="Z35" s="136"/>
      <c r="AA35" s="120"/>
      <c r="AB35" s="112"/>
      <c r="AC35" s="119"/>
      <c r="AD35" s="136"/>
      <c r="AE35" s="136"/>
      <c r="AF35" s="119"/>
      <c r="AG35" s="119"/>
      <c r="AH35" s="119"/>
      <c r="AI35" s="136"/>
      <c r="AJ35" s="136"/>
      <c r="AK35" s="120"/>
      <c r="AL35" s="119">
        <v>120</v>
      </c>
      <c r="AM35" s="119">
        <f>SUM(AN35:AO35)</f>
        <v>62</v>
      </c>
      <c r="AN35" s="136">
        <v>8</v>
      </c>
      <c r="AO35" s="136">
        <v>54</v>
      </c>
      <c r="AP35" s="120">
        <v>3</v>
      </c>
      <c r="AQ35" s="119"/>
      <c r="AR35" s="119"/>
      <c r="AS35" s="136"/>
      <c r="AT35" s="136"/>
      <c r="AU35" s="126"/>
      <c r="AV35" s="112"/>
      <c r="AW35" s="119"/>
      <c r="AX35" s="136"/>
      <c r="AY35" s="136"/>
      <c r="AZ35" s="119"/>
      <c r="BA35" s="119"/>
      <c r="BB35" s="119"/>
      <c r="BC35" s="136"/>
      <c r="BD35" s="136"/>
      <c r="BE35" s="120"/>
      <c r="BF35" s="125"/>
      <c r="BG35" s="119"/>
      <c r="BH35" s="136"/>
      <c r="BI35" s="136"/>
      <c r="BJ35" s="119"/>
      <c r="BK35" s="119"/>
      <c r="BL35" s="119"/>
      <c r="BM35" s="136"/>
      <c r="BN35" s="136"/>
      <c r="BO35" s="126"/>
      <c r="BP35" s="112"/>
      <c r="BQ35" s="119"/>
      <c r="BR35" s="136"/>
      <c r="BS35" s="136"/>
      <c r="BT35" s="119"/>
      <c r="BU35" s="119"/>
      <c r="BV35" s="119"/>
      <c r="BW35" s="136"/>
      <c r="BX35" s="136"/>
      <c r="BY35" s="120"/>
      <c r="BZ35" s="135">
        <f t="shared" si="3"/>
        <v>3</v>
      </c>
      <c r="CA35" s="220" t="s">
        <v>281</v>
      </c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4" s="11" customFormat="1" ht="79.5" customHeight="1" x14ac:dyDescent="0.35">
      <c r="B36" s="40">
        <v>1</v>
      </c>
      <c r="C36" s="40"/>
      <c r="D36" s="40"/>
      <c r="E36" s="40"/>
      <c r="F36" s="40"/>
      <c r="G36" s="40"/>
      <c r="H36" s="213" t="s">
        <v>137</v>
      </c>
      <c r="I36" s="95" t="s">
        <v>320</v>
      </c>
      <c r="J36" s="214"/>
      <c r="K36" s="113"/>
      <c r="L36" s="215"/>
      <c r="M36" s="137"/>
      <c r="N36" s="215"/>
      <c r="O36" s="216"/>
      <c r="P36" s="216"/>
      <c r="Q36" s="123"/>
      <c r="R36" s="215"/>
      <c r="S36" s="216"/>
      <c r="T36" s="216"/>
      <c r="U36" s="216"/>
      <c r="V36" s="117"/>
      <c r="W36" s="117"/>
      <c r="X36" s="148"/>
      <c r="Y36" s="148"/>
      <c r="Z36" s="148"/>
      <c r="AA36" s="113"/>
      <c r="AB36" s="215"/>
      <c r="AC36" s="216"/>
      <c r="AD36" s="216"/>
      <c r="AE36" s="216"/>
      <c r="AF36" s="217"/>
      <c r="AG36" s="216"/>
      <c r="AH36" s="216"/>
      <c r="AI36" s="216"/>
      <c r="AJ36" s="216"/>
      <c r="AK36" s="218"/>
      <c r="AL36" s="215"/>
      <c r="AM36" s="216"/>
      <c r="AN36" s="216"/>
      <c r="AO36" s="216"/>
      <c r="AP36" s="122"/>
      <c r="AQ36" s="216"/>
      <c r="AR36" s="216"/>
      <c r="AS36" s="216"/>
      <c r="AT36" s="216"/>
      <c r="AU36" s="229"/>
      <c r="AV36" s="215"/>
      <c r="AW36" s="216"/>
      <c r="AX36" s="216"/>
      <c r="AY36" s="216"/>
      <c r="AZ36" s="216"/>
      <c r="BA36" s="216"/>
      <c r="BB36" s="216"/>
      <c r="BC36" s="216"/>
      <c r="BD36" s="216"/>
      <c r="BE36" s="229"/>
      <c r="BF36" s="215"/>
      <c r="BG36" s="216"/>
      <c r="BH36" s="216"/>
      <c r="BI36" s="216"/>
      <c r="BJ36" s="216"/>
      <c r="BK36" s="216"/>
      <c r="BL36" s="216"/>
      <c r="BM36" s="216"/>
      <c r="BN36" s="216"/>
      <c r="BO36" s="229"/>
      <c r="BP36" s="215"/>
      <c r="BQ36" s="216"/>
      <c r="BR36" s="216"/>
      <c r="BS36" s="216"/>
      <c r="BT36" s="216"/>
      <c r="BU36" s="216"/>
      <c r="BV36" s="216"/>
      <c r="BW36" s="216"/>
      <c r="BX36" s="216"/>
      <c r="BY36" s="229"/>
      <c r="BZ36" s="135">
        <f t="shared" si="3"/>
        <v>0</v>
      </c>
      <c r="CA36" s="22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</row>
    <row r="37" spans="1:124" s="11" customFormat="1" ht="81.75" customHeight="1" x14ac:dyDescent="0.35">
      <c r="B37" s="40">
        <v>1</v>
      </c>
      <c r="C37" s="40"/>
      <c r="D37" s="40"/>
      <c r="E37" s="40"/>
      <c r="F37" s="40"/>
      <c r="G37" s="40"/>
      <c r="H37" s="212" t="s">
        <v>180</v>
      </c>
      <c r="I37" s="94" t="s">
        <v>229</v>
      </c>
      <c r="J37" s="115">
        <v>1</v>
      </c>
      <c r="K37" s="219"/>
      <c r="L37" s="115">
        <f>SUM(R37,W37,AB37,AG37,AL37,AQ37,AV37,BA37,BF37,BK37,BP37,BU37)</f>
        <v>100</v>
      </c>
      <c r="M37" s="114">
        <f>SUM(N37:Q37)</f>
        <v>59</v>
      </c>
      <c r="N37" s="115">
        <f>SUM(T37,Y37,AD37,AI37,AN37,AS37,AX37,BC37,BH37,BM37,BR37,BW37)</f>
        <v>8</v>
      </c>
      <c r="O37" s="117">
        <f>SUM(U37,Z37,AE37,AJ37,AO37,AT37,AY37,BD37,BI37,BN37,BS37,BX37)</f>
        <v>51</v>
      </c>
      <c r="P37" s="117"/>
      <c r="Q37" s="118"/>
      <c r="R37" s="115">
        <v>100</v>
      </c>
      <c r="S37" s="117">
        <f>SUM(T37:U37)</f>
        <v>59</v>
      </c>
      <c r="T37" s="117">
        <v>8</v>
      </c>
      <c r="U37" s="117">
        <v>51</v>
      </c>
      <c r="V37" s="117">
        <v>3</v>
      </c>
      <c r="W37" s="117"/>
      <c r="X37" s="117"/>
      <c r="Y37" s="117"/>
      <c r="Z37" s="117"/>
      <c r="AA37" s="127"/>
      <c r="AB37" s="115"/>
      <c r="AC37" s="117"/>
      <c r="AD37" s="201"/>
      <c r="AE37" s="201"/>
      <c r="AF37" s="230"/>
      <c r="AG37" s="117"/>
      <c r="AH37" s="117"/>
      <c r="AI37" s="201"/>
      <c r="AJ37" s="201"/>
      <c r="AK37" s="127"/>
      <c r="AL37" s="124"/>
      <c r="AM37" s="117"/>
      <c r="AN37" s="201"/>
      <c r="AO37" s="201"/>
      <c r="AP37" s="117"/>
      <c r="AQ37" s="117"/>
      <c r="AR37" s="117"/>
      <c r="AS37" s="201"/>
      <c r="AT37" s="201"/>
      <c r="AU37" s="114"/>
      <c r="AV37" s="115"/>
      <c r="AW37" s="117"/>
      <c r="AX37" s="201"/>
      <c r="AY37" s="201"/>
      <c r="AZ37" s="117"/>
      <c r="BA37" s="117"/>
      <c r="BB37" s="117"/>
      <c r="BC37" s="201"/>
      <c r="BD37" s="201"/>
      <c r="BE37" s="118"/>
      <c r="BF37" s="124"/>
      <c r="BG37" s="117"/>
      <c r="BH37" s="201"/>
      <c r="BI37" s="201"/>
      <c r="BJ37" s="117"/>
      <c r="BK37" s="117"/>
      <c r="BL37" s="117"/>
      <c r="BM37" s="201"/>
      <c r="BN37" s="201"/>
      <c r="BO37" s="114"/>
      <c r="BP37" s="115"/>
      <c r="BQ37" s="117"/>
      <c r="BR37" s="201"/>
      <c r="BS37" s="201"/>
      <c r="BT37" s="117"/>
      <c r="BU37" s="117"/>
      <c r="BV37" s="117"/>
      <c r="BW37" s="201"/>
      <c r="BX37" s="201"/>
      <c r="BY37" s="118"/>
      <c r="BZ37" s="135">
        <f t="shared" si="3"/>
        <v>3</v>
      </c>
      <c r="CA37" s="220" t="s">
        <v>344</v>
      </c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</row>
    <row r="38" spans="1:124" s="11" customFormat="1" ht="48.95" customHeight="1" x14ac:dyDescent="0.35">
      <c r="B38" s="40"/>
      <c r="C38" s="40">
        <v>2</v>
      </c>
      <c r="D38" s="40"/>
      <c r="E38" s="40"/>
      <c r="F38" s="40"/>
      <c r="G38" s="40"/>
      <c r="H38" s="228" t="s">
        <v>153</v>
      </c>
      <c r="I38" s="94" t="s">
        <v>198</v>
      </c>
      <c r="J38" s="134">
        <v>3</v>
      </c>
      <c r="K38" s="113">
        <v>2</v>
      </c>
      <c r="L38" s="112">
        <f>SUM(R38,W38,AB38,AG38,AL38,AQ38,AV38,BA38,BF38,BK38,BP38,BU38)</f>
        <v>216</v>
      </c>
      <c r="M38" s="126">
        <f>SUM(N38:Q38)</f>
        <v>156</v>
      </c>
      <c r="N38" s="112">
        <f>SUM(T38,Y38,AD38,AI38,AN38,AS38,AX38,BC38,BH38,BM38,BR38,BW38)</f>
        <v>16</v>
      </c>
      <c r="O38" s="119"/>
      <c r="P38" s="119">
        <f>SUM(U38,Z38,AE38,AJ38,AO38,AT38,AY38,BD38,BI38,BN38,BS38,BX38)</f>
        <v>140</v>
      </c>
      <c r="Q38" s="120"/>
      <c r="R38" s="112"/>
      <c r="S38" s="119"/>
      <c r="T38" s="136"/>
      <c r="U38" s="136"/>
      <c r="V38" s="119"/>
      <c r="W38" s="112">
        <v>108</v>
      </c>
      <c r="X38" s="119">
        <f>SUM(Y38:Z38)</f>
        <v>80</v>
      </c>
      <c r="Y38" s="136">
        <v>8</v>
      </c>
      <c r="Z38" s="136">
        <v>72</v>
      </c>
      <c r="AA38" s="119">
        <v>3</v>
      </c>
      <c r="AB38" s="112">
        <v>108</v>
      </c>
      <c r="AC38" s="119">
        <f>SUM(AD38:AE38)</f>
        <v>76</v>
      </c>
      <c r="AD38" s="136">
        <v>8</v>
      </c>
      <c r="AE38" s="136">
        <v>68</v>
      </c>
      <c r="AF38" s="119">
        <v>3</v>
      </c>
      <c r="AG38" s="119"/>
      <c r="AH38" s="119"/>
      <c r="AI38" s="136"/>
      <c r="AJ38" s="136"/>
      <c r="AK38" s="120"/>
      <c r="AL38" s="125"/>
      <c r="AM38" s="119"/>
      <c r="AN38" s="136"/>
      <c r="AO38" s="136"/>
      <c r="AP38" s="119"/>
      <c r="AQ38" s="119"/>
      <c r="AR38" s="119"/>
      <c r="AS38" s="136"/>
      <c r="AT38" s="136"/>
      <c r="AU38" s="126"/>
      <c r="AV38" s="112"/>
      <c r="AW38" s="119"/>
      <c r="AX38" s="136"/>
      <c r="AY38" s="136"/>
      <c r="AZ38" s="119"/>
      <c r="BA38" s="119"/>
      <c r="BB38" s="119"/>
      <c r="BC38" s="136"/>
      <c r="BD38" s="136"/>
      <c r="BE38" s="120"/>
      <c r="BF38" s="119"/>
      <c r="BG38" s="119"/>
      <c r="BH38" s="136"/>
      <c r="BI38" s="136"/>
      <c r="BJ38" s="119"/>
      <c r="BK38" s="119"/>
      <c r="BL38" s="119"/>
      <c r="BM38" s="136"/>
      <c r="BN38" s="136"/>
      <c r="BO38" s="120"/>
      <c r="BP38" s="112"/>
      <c r="BQ38" s="119"/>
      <c r="BR38" s="136"/>
      <c r="BS38" s="136"/>
      <c r="BT38" s="119"/>
      <c r="BU38" s="119"/>
      <c r="BV38" s="119"/>
      <c r="BW38" s="136"/>
      <c r="BX38" s="136"/>
      <c r="BY38" s="120"/>
      <c r="BZ38" s="135">
        <f t="shared" si="3"/>
        <v>6</v>
      </c>
      <c r="CA38" s="220" t="s">
        <v>453</v>
      </c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s="11" customFormat="1" ht="57.4" customHeight="1" x14ac:dyDescent="0.35">
      <c r="B39" s="40"/>
      <c r="C39" s="40"/>
      <c r="D39" s="40">
        <v>3</v>
      </c>
      <c r="E39" s="40"/>
      <c r="F39" s="40"/>
      <c r="G39" s="40"/>
      <c r="H39" s="228" t="s">
        <v>387</v>
      </c>
      <c r="I39" s="94" t="s">
        <v>218</v>
      </c>
      <c r="J39" s="134"/>
      <c r="K39" s="113">
        <v>3</v>
      </c>
      <c r="L39" s="112">
        <f>SUM(R39,W39,AB39,AG39,AL39,AQ39,AV39,BA39,BF39,BK39,BP39,BU39)</f>
        <v>108</v>
      </c>
      <c r="M39" s="126">
        <f>SUM(N39:Q39)</f>
        <v>59</v>
      </c>
      <c r="N39" s="112">
        <f>SUM(T39,Y39,AD39,AI39,AN39,AS39,AX39,BC39,BH39,BM39,BR39,BW39)</f>
        <v>8</v>
      </c>
      <c r="O39" s="119"/>
      <c r="P39" s="119">
        <f>SUM(U39,Z39,AE39,AJ39,AO39,AT39,AY39,BD39,BI39,BN39,BS39,BX39)</f>
        <v>51</v>
      </c>
      <c r="Q39" s="120"/>
      <c r="R39" s="112"/>
      <c r="S39" s="119"/>
      <c r="T39" s="136"/>
      <c r="U39" s="136"/>
      <c r="V39" s="119"/>
      <c r="W39" s="119"/>
      <c r="X39" s="119"/>
      <c r="Y39" s="136"/>
      <c r="Z39" s="136"/>
      <c r="AA39" s="120"/>
      <c r="AB39" s="112">
        <v>108</v>
      </c>
      <c r="AC39" s="119">
        <f>SUM(AD39:AE39)</f>
        <v>59</v>
      </c>
      <c r="AD39" s="136">
        <v>8</v>
      </c>
      <c r="AE39" s="136">
        <v>51</v>
      </c>
      <c r="AF39" s="119">
        <v>3</v>
      </c>
      <c r="AG39" s="112"/>
      <c r="AH39" s="119"/>
      <c r="AI39" s="136"/>
      <c r="AJ39" s="136"/>
      <c r="AK39" s="119"/>
      <c r="AL39" s="112"/>
      <c r="AM39" s="119"/>
      <c r="AN39" s="136"/>
      <c r="AO39" s="136"/>
      <c r="AP39" s="119"/>
      <c r="AQ39" s="119"/>
      <c r="AR39" s="119"/>
      <c r="AS39" s="136"/>
      <c r="AT39" s="136"/>
      <c r="AU39" s="126"/>
      <c r="AV39" s="112"/>
      <c r="AW39" s="119"/>
      <c r="AX39" s="136"/>
      <c r="AY39" s="136"/>
      <c r="AZ39" s="119"/>
      <c r="BA39" s="119"/>
      <c r="BB39" s="119"/>
      <c r="BC39" s="136"/>
      <c r="BD39" s="136"/>
      <c r="BE39" s="120"/>
      <c r="BF39" s="125"/>
      <c r="BG39" s="119"/>
      <c r="BH39" s="136"/>
      <c r="BI39" s="136"/>
      <c r="BJ39" s="119"/>
      <c r="BK39" s="119"/>
      <c r="BL39" s="119"/>
      <c r="BM39" s="136"/>
      <c r="BN39" s="136"/>
      <c r="BO39" s="126"/>
      <c r="BP39" s="112"/>
      <c r="BQ39" s="119"/>
      <c r="BR39" s="136"/>
      <c r="BS39" s="136"/>
      <c r="BT39" s="119"/>
      <c r="BU39" s="119"/>
      <c r="BV39" s="119"/>
      <c r="BW39" s="136"/>
      <c r="BX39" s="136"/>
      <c r="BY39" s="120"/>
      <c r="BZ39" s="135">
        <f t="shared" si="3"/>
        <v>3</v>
      </c>
      <c r="CA39" s="220" t="s">
        <v>292</v>
      </c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s="11" customFormat="1" ht="69.599999999999994" customHeight="1" x14ac:dyDescent="0.35">
      <c r="B40" s="40"/>
      <c r="C40" s="40"/>
      <c r="D40" s="40"/>
      <c r="E40" s="40"/>
      <c r="F40" s="40"/>
      <c r="G40" s="40"/>
      <c r="H40" s="228" t="s">
        <v>488</v>
      </c>
      <c r="I40" s="390" t="s">
        <v>572</v>
      </c>
      <c r="J40" s="134"/>
      <c r="K40" s="113">
        <v>4</v>
      </c>
      <c r="L40" s="112">
        <f>SUM(R40,W40,AB40,AG40,AL40,AQ40,AV40,BA40,BF40,BK40,BP40,BU40)</f>
        <v>108</v>
      </c>
      <c r="M40" s="126">
        <f>SUM(N40:Q40)</f>
        <v>59</v>
      </c>
      <c r="N40" s="112">
        <f>SUM(T40,Y40,AD40,AI40,AN40,AS40,AX40,BC40,BH40,BM40,BR40,BW40)</f>
        <v>8</v>
      </c>
      <c r="O40" s="119"/>
      <c r="P40" s="119">
        <f>SUM(U40,Z40,AE40,AJ40,AO40,AT40,AY40,BD40,BI40,BN40,BS40,BX40)</f>
        <v>51</v>
      </c>
      <c r="Q40" s="120"/>
      <c r="R40" s="112"/>
      <c r="S40" s="119"/>
      <c r="T40" s="136"/>
      <c r="U40" s="136"/>
      <c r="V40" s="119"/>
      <c r="W40" s="119"/>
      <c r="X40" s="119"/>
      <c r="Y40" s="136"/>
      <c r="Z40" s="136"/>
      <c r="AA40" s="120"/>
      <c r="AB40" s="112"/>
      <c r="AC40" s="119"/>
      <c r="AD40" s="136"/>
      <c r="AE40" s="136"/>
      <c r="AF40" s="119"/>
      <c r="AG40" s="112">
        <v>108</v>
      </c>
      <c r="AH40" s="119">
        <f>SUM(AI40:AJ40)</f>
        <v>59</v>
      </c>
      <c r="AI40" s="136">
        <v>8</v>
      </c>
      <c r="AJ40" s="136">
        <v>51</v>
      </c>
      <c r="AK40" s="119">
        <v>3</v>
      </c>
      <c r="AL40" s="112"/>
      <c r="AM40" s="119"/>
      <c r="AN40" s="136"/>
      <c r="AO40" s="136"/>
      <c r="AP40" s="119"/>
      <c r="AQ40" s="112"/>
      <c r="AR40" s="119"/>
      <c r="AS40" s="136"/>
      <c r="AT40" s="136"/>
      <c r="AU40" s="119"/>
      <c r="AV40" s="112"/>
      <c r="AW40" s="119"/>
      <c r="AX40" s="136"/>
      <c r="AY40" s="136"/>
      <c r="AZ40" s="119"/>
      <c r="BA40" s="119"/>
      <c r="BB40" s="119"/>
      <c r="BC40" s="136"/>
      <c r="BD40" s="136"/>
      <c r="BE40" s="120"/>
      <c r="BF40" s="125"/>
      <c r="BG40" s="119"/>
      <c r="BH40" s="136"/>
      <c r="BI40" s="136"/>
      <c r="BJ40" s="119"/>
      <c r="BK40" s="119"/>
      <c r="BL40" s="119"/>
      <c r="BM40" s="136"/>
      <c r="BN40" s="136"/>
      <c r="BO40" s="126"/>
      <c r="BP40" s="112"/>
      <c r="BQ40" s="119"/>
      <c r="BR40" s="136"/>
      <c r="BS40" s="136"/>
      <c r="BT40" s="119"/>
      <c r="BU40" s="119"/>
      <c r="BV40" s="119"/>
      <c r="BW40" s="136"/>
      <c r="BX40" s="136"/>
      <c r="BY40" s="120"/>
      <c r="BZ40" s="135"/>
      <c r="CA40" s="220" t="s">
        <v>285</v>
      </c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s="11" customFormat="1" ht="81.75" customHeight="1" x14ac:dyDescent="0.35">
      <c r="B41" s="40"/>
      <c r="C41" s="40">
        <v>2</v>
      </c>
      <c r="D41" s="40">
        <v>3</v>
      </c>
      <c r="E41" s="40"/>
      <c r="F41" s="40"/>
      <c r="G41" s="40"/>
      <c r="H41" s="213" t="s">
        <v>138</v>
      </c>
      <c r="I41" s="231" t="s">
        <v>597</v>
      </c>
      <c r="J41" s="134"/>
      <c r="K41" s="120"/>
      <c r="L41" s="112"/>
      <c r="M41" s="126"/>
      <c r="N41" s="112"/>
      <c r="O41" s="119"/>
      <c r="P41" s="119"/>
      <c r="Q41" s="120"/>
      <c r="R41" s="112"/>
      <c r="S41" s="119"/>
      <c r="T41" s="136"/>
      <c r="U41" s="136"/>
      <c r="V41" s="119"/>
      <c r="W41" s="119"/>
      <c r="X41" s="119"/>
      <c r="Y41" s="136"/>
      <c r="Z41" s="136"/>
      <c r="AA41" s="120"/>
      <c r="AB41" s="112"/>
      <c r="AC41" s="119"/>
      <c r="AD41" s="136"/>
      <c r="AE41" s="136"/>
      <c r="AF41" s="119"/>
      <c r="AG41" s="125"/>
      <c r="AH41" s="119"/>
      <c r="AI41" s="136"/>
      <c r="AJ41" s="136"/>
      <c r="AK41" s="120"/>
      <c r="AL41" s="125"/>
      <c r="AM41" s="119"/>
      <c r="AN41" s="136"/>
      <c r="AO41" s="136"/>
      <c r="AP41" s="119"/>
      <c r="AQ41" s="119"/>
      <c r="AR41" s="119"/>
      <c r="AS41" s="136"/>
      <c r="AT41" s="136"/>
      <c r="AU41" s="126"/>
      <c r="AV41" s="112"/>
      <c r="AW41" s="119"/>
      <c r="AX41" s="136"/>
      <c r="AY41" s="136"/>
      <c r="AZ41" s="119"/>
      <c r="BA41" s="119"/>
      <c r="BB41" s="119"/>
      <c r="BC41" s="136"/>
      <c r="BD41" s="136"/>
      <c r="BE41" s="120"/>
      <c r="BF41" s="125"/>
      <c r="BG41" s="119"/>
      <c r="BH41" s="136"/>
      <c r="BI41" s="136"/>
      <c r="BJ41" s="119"/>
      <c r="BK41" s="119"/>
      <c r="BL41" s="119"/>
      <c r="BM41" s="136"/>
      <c r="BN41" s="136"/>
      <c r="BO41" s="126"/>
      <c r="BP41" s="112"/>
      <c r="BQ41" s="119"/>
      <c r="BR41" s="136"/>
      <c r="BS41" s="136"/>
      <c r="BT41" s="119"/>
      <c r="BU41" s="119"/>
      <c r="BV41" s="119"/>
      <c r="BW41" s="136"/>
      <c r="BX41" s="136"/>
      <c r="BY41" s="120"/>
      <c r="BZ41" s="135">
        <f t="shared" ref="BZ41:BZ69" si="5">SUM(V41,AA41,AF41,AK41,AP41,AU41,AZ41,BE41,BJ41,BO41,BT41,BY41)</f>
        <v>0</v>
      </c>
      <c r="CA41" s="22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s="11" customFormat="1" ht="55.7" customHeight="1" x14ac:dyDescent="0.35">
      <c r="A42" s="28"/>
      <c r="B42" s="40">
        <v>1</v>
      </c>
      <c r="C42" s="40"/>
      <c r="D42" s="40"/>
      <c r="E42" s="40"/>
      <c r="F42" s="40"/>
      <c r="G42" s="40"/>
      <c r="H42" s="212" t="s">
        <v>154</v>
      </c>
      <c r="I42" s="94" t="s">
        <v>200</v>
      </c>
      <c r="J42" s="115"/>
      <c r="K42" s="219">
        <v>2</v>
      </c>
      <c r="L42" s="112">
        <f>SUM(R42,W42,AB42,AG42,AL42,AQ42,AV42,BA42,BF42,BK42,BP42,BU42)</f>
        <v>108</v>
      </c>
      <c r="M42" s="114">
        <f>SUM(N42:Q42)</f>
        <v>59</v>
      </c>
      <c r="N42" s="115">
        <f>SUM(T42,Y42,AD42,AI42,AN42,AS42,AX42,BC42,BH42,BM42,BR42,BW42)</f>
        <v>8</v>
      </c>
      <c r="O42" s="117">
        <f>SUM(U42,Z42,AE42,AJ42,AO42,AT42,AY42,BD42,BI42,BN42,BS42,BX42)</f>
        <v>51</v>
      </c>
      <c r="P42" s="117"/>
      <c r="Q42" s="118"/>
      <c r="R42" s="112"/>
      <c r="S42" s="117">
        <f>SUM(T42:U42)</f>
        <v>0</v>
      </c>
      <c r="T42" s="136"/>
      <c r="U42" s="136"/>
      <c r="V42" s="117"/>
      <c r="W42" s="117">
        <v>108</v>
      </c>
      <c r="X42" s="117">
        <f>SUM(Y42:Z42)</f>
        <v>59</v>
      </c>
      <c r="Y42" s="117">
        <v>8</v>
      </c>
      <c r="Z42" s="117">
        <v>51</v>
      </c>
      <c r="AA42" s="120">
        <v>3</v>
      </c>
      <c r="AB42" s="115"/>
      <c r="AC42" s="117"/>
      <c r="AD42" s="201"/>
      <c r="AE42" s="201"/>
      <c r="AF42" s="230"/>
      <c r="AG42" s="117"/>
      <c r="AH42" s="117"/>
      <c r="AI42" s="201"/>
      <c r="AJ42" s="201"/>
      <c r="AK42" s="127"/>
      <c r="AL42" s="124"/>
      <c r="AM42" s="117"/>
      <c r="AN42" s="201"/>
      <c r="AO42" s="201"/>
      <c r="AP42" s="117"/>
      <c r="AQ42" s="117"/>
      <c r="AR42" s="117"/>
      <c r="AS42" s="201"/>
      <c r="AT42" s="201"/>
      <c r="AU42" s="114"/>
      <c r="AV42" s="115"/>
      <c r="AW42" s="117"/>
      <c r="AX42" s="201"/>
      <c r="AY42" s="201"/>
      <c r="AZ42" s="117"/>
      <c r="BA42" s="117"/>
      <c r="BB42" s="117"/>
      <c r="BC42" s="201"/>
      <c r="BD42" s="201"/>
      <c r="BE42" s="118"/>
      <c r="BF42" s="124"/>
      <c r="BG42" s="117"/>
      <c r="BH42" s="201"/>
      <c r="BI42" s="201"/>
      <c r="BJ42" s="117"/>
      <c r="BK42" s="117"/>
      <c r="BL42" s="117"/>
      <c r="BM42" s="201"/>
      <c r="BN42" s="201"/>
      <c r="BO42" s="114"/>
      <c r="BP42" s="115"/>
      <c r="BQ42" s="117"/>
      <c r="BR42" s="201"/>
      <c r="BS42" s="201"/>
      <c r="BT42" s="117"/>
      <c r="BU42" s="117"/>
      <c r="BV42" s="117"/>
      <c r="BW42" s="201"/>
      <c r="BX42" s="201"/>
      <c r="BY42" s="118"/>
      <c r="BZ42" s="135">
        <f t="shared" si="5"/>
        <v>3</v>
      </c>
      <c r="CA42" s="220" t="s">
        <v>383</v>
      </c>
      <c r="CB42" s="485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s="11" customFormat="1" ht="46.15" customHeight="1" x14ac:dyDescent="0.35">
      <c r="B43" s="40"/>
      <c r="C43" s="40"/>
      <c r="D43" s="40">
        <v>3</v>
      </c>
      <c r="E43" s="40"/>
      <c r="F43" s="40"/>
      <c r="G43" s="40"/>
      <c r="H43" s="228" t="s">
        <v>155</v>
      </c>
      <c r="I43" s="94" t="s">
        <v>199</v>
      </c>
      <c r="J43" s="134">
        <v>3</v>
      </c>
      <c r="K43" s="113"/>
      <c r="L43" s="112">
        <f>SUM(R43,W43,AB43,AG43,AL43,AQ43,AV43,BA43,BF43,BK43,BP43,BU43)</f>
        <v>108</v>
      </c>
      <c r="M43" s="126">
        <f>SUM(N43:Q43)</f>
        <v>59</v>
      </c>
      <c r="N43" s="112">
        <f>SUM(T43,Y43,AD43,AI43,AN43,AS43,AX43,BC43,BH43,BM43,BR43,BW43)</f>
        <v>8</v>
      </c>
      <c r="O43" s="119"/>
      <c r="P43" s="119">
        <f>SUM(U43,Z43,AE43,AJ43,AO43,AT43,AY43,BD43,BI43,BN43,BS43,BX43)</f>
        <v>51</v>
      </c>
      <c r="Q43" s="120"/>
      <c r="R43" s="112"/>
      <c r="S43" s="119"/>
      <c r="T43" s="136"/>
      <c r="U43" s="136"/>
      <c r="V43" s="119"/>
      <c r="W43" s="119"/>
      <c r="X43" s="119"/>
      <c r="Y43" s="136"/>
      <c r="Z43" s="136"/>
      <c r="AA43" s="120"/>
      <c r="AB43" s="112">
        <v>108</v>
      </c>
      <c r="AC43" s="119">
        <f>SUM(AD43:AE43)</f>
        <v>59</v>
      </c>
      <c r="AD43" s="136">
        <v>8</v>
      </c>
      <c r="AE43" s="136">
        <v>51</v>
      </c>
      <c r="AF43" s="119">
        <v>3</v>
      </c>
      <c r="AG43" s="112"/>
      <c r="AH43" s="119"/>
      <c r="AI43" s="136"/>
      <c r="AJ43" s="136"/>
      <c r="AK43" s="119"/>
      <c r="AL43" s="112"/>
      <c r="AM43" s="119"/>
      <c r="AN43" s="136"/>
      <c r="AO43" s="136"/>
      <c r="AP43" s="119"/>
      <c r="AQ43" s="119"/>
      <c r="AR43" s="119"/>
      <c r="AS43" s="136"/>
      <c r="AT43" s="136"/>
      <c r="AU43" s="120"/>
      <c r="AV43" s="112"/>
      <c r="AW43" s="119"/>
      <c r="AX43" s="136"/>
      <c r="AY43" s="136"/>
      <c r="AZ43" s="119"/>
      <c r="BA43" s="119"/>
      <c r="BB43" s="119"/>
      <c r="BC43" s="136"/>
      <c r="BD43" s="136"/>
      <c r="BE43" s="120"/>
      <c r="BF43" s="119"/>
      <c r="BG43" s="119"/>
      <c r="BH43" s="136"/>
      <c r="BI43" s="136"/>
      <c r="BJ43" s="119"/>
      <c r="BK43" s="119"/>
      <c r="BL43" s="119"/>
      <c r="BM43" s="136"/>
      <c r="BN43" s="136"/>
      <c r="BO43" s="120"/>
      <c r="BP43" s="112"/>
      <c r="BQ43" s="119"/>
      <c r="BR43" s="136"/>
      <c r="BS43" s="136"/>
      <c r="BT43" s="119"/>
      <c r="BU43" s="119"/>
      <c r="BV43" s="119"/>
      <c r="BW43" s="136"/>
      <c r="BX43" s="136"/>
      <c r="BY43" s="120"/>
      <c r="BZ43" s="135">
        <f t="shared" si="5"/>
        <v>3</v>
      </c>
      <c r="CA43" s="220" t="s">
        <v>451</v>
      </c>
      <c r="CB43" s="403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s="11" customFormat="1" ht="79.5" customHeight="1" x14ac:dyDescent="0.35">
      <c r="B44" s="40">
        <v>1</v>
      </c>
      <c r="C44" s="40">
        <v>2</v>
      </c>
      <c r="D44" s="40"/>
      <c r="E44" s="40"/>
      <c r="F44" s="40"/>
      <c r="G44" s="40"/>
      <c r="H44" s="213" t="s">
        <v>139</v>
      </c>
      <c r="I44" s="95" t="s">
        <v>317</v>
      </c>
      <c r="J44" s="211"/>
      <c r="K44" s="113"/>
      <c r="L44" s="121"/>
      <c r="M44" s="137"/>
      <c r="N44" s="138"/>
      <c r="O44" s="122"/>
      <c r="P44" s="122"/>
      <c r="Q44" s="122"/>
      <c r="R44" s="138"/>
      <c r="S44" s="122"/>
      <c r="T44" s="122"/>
      <c r="U44" s="122"/>
      <c r="V44" s="122"/>
      <c r="W44" s="122"/>
      <c r="X44" s="122"/>
      <c r="Y44" s="122"/>
      <c r="Z44" s="122"/>
      <c r="AA44" s="122"/>
      <c r="AB44" s="138"/>
      <c r="AC44" s="122"/>
      <c r="AD44" s="122"/>
      <c r="AE44" s="122"/>
      <c r="AF44" s="122"/>
      <c r="AG44" s="122"/>
      <c r="AH44" s="122"/>
      <c r="AI44" s="122"/>
      <c r="AJ44" s="122"/>
      <c r="AK44" s="122"/>
      <c r="AL44" s="138"/>
      <c r="AM44" s="122"/>
      <c r="AN44" s="122"/>
      <c r="AO44" s="122"/>
      <c r="AP44" s="122"/>
      <c r="AQ44" s="122"/>
      <c r="AR44" s="122"/>
      <c r="AS44" s="122"/>
      <c r="AT44" s="122"/>
      <c r="AU44" s="122"/>
      <c r="AV44" s="138"/>
      <c r="AW44" s="122"/>
      <c r="AX44" s="122"/>
      <c r="AY44" s="122"/>
      <c r="AZ44" s="122"/>
      <c r="BA44" s="122"/>
      <c r="BB44" s="122"/>
      <c r="BC44" s="122"/>
      <c r="BD44" s="122"/>
      <c r="BE44" s="122"/>
      <c r="BF44" s="138"/>
      <c r="BG44" s="122"/>
      <c r="BH44" s="122"/>
      <c r="BI44" s="122"/>
      <c r="BJ44" s="122"/>
      <c r="BK44" s="122"/>
      <c r="BL44" s="122"/>
      <c r="BM44" s="122"/>
      <c r="BN44" s="122"/>
      <c r="BO44" s="122"/>
      <c r="BP44" s="121"/>
      <c r="BQ44" s="122"/>
      <c r="BR44" s="122"/>
      <c r="BS44" s="122"/>
      <c r="BT44" s="122"/>
      <c r="BU44" s="122"/>
      <c r="BV44" s="122"/>
      <c r="BW44" s="122"/>
      <c r="BX44" s="122"/>
      <c r="BY44" s="123"/>
      <c r="BZ44" s="232">
        <f t="shared" si="5"/>
        <v>0</v>
      </c>
      <c r="CA44" s="22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s="11" customFormat="1" ht="72" customHeight="1" x14ac:dyDescent="0.35">
      <c r="B45" s="40">
        <v>1</v>
      </c>
      <c r="C45" s="40"/>
      <c r="D45" s="40"/>
      <c r="E45" s="40"/>
      <c r="F45" s="40"/>
      <c r="G45" s="40"/>
      <c r="H45" s="233" t="s">
        <v>156</v>
      </c>
      <c r="I45" s="94" t="s">
        <v>228</v>
      </c>
      <c r="J45" s="112"/>
      <c r="K45" s="120">
        <v>1</v>
      </c>
      <c r="L45" s="112">
        <f>SUM(R45,W45,AB45,AG45,AL45,AQ45,AV45,BA45,BF45,BK45,BP45,BU45)</f>
        <v>85</v>
      </c>
      <c r="M45" s="126">
        <f>SUM(N45:Q45)</f>
        <v>44</v>
      </c>
      <c r="N45" s="112">
        <f>SUM(T45,Y45,AD45,AI45,AN45,AS45,AX45,BC45,BH45,BM45,BR45,BW45)</f>
        <v>8</v>
      </c>
      <c r="O45" s="119"/>
      <c r="P45" s="119">
        <f>SUM(U45,Z45,AE45,AJ45,AO45,AT45,AY45,BD45,BI45,BN45,BS45,BX45)</f>
        <v>36</v>
      </c>
      <c r="Q45" s="120"/>
      <c r="R45" s="112">
        <v>85</v>
      </c>
      <c r="S45" s="119">
        <f>SUM(T45:U45)</f>
        <v>44</v>
      </c>
      <c r="T45" s="136">
        <v>8</v>
      </c>
      <c r="U45" s="136">
        <v>36</v>
      </c>
      <c r="V45" s="119">
        <v>3</v>
      </c>
      <c r="W45" s="125"/>
      <c r="X45" s="119"/>
      <c r="Y45" s="136"/>
      <c r="Z45" s="136"/>
      <c r="AA45" s="120"/>
      <c r="AB45" s="119"/>
      <c r="AC45" s="119"/>
      <c r="AD45" s="136"/>
      <c r="AE45" s="136"/>
      <c r="AF45" s="119"/>
      <c r="AG45" s="119"/>
      <c r="AH45" s="119"/>
      <c r="AI45" s="136"/>
      <c r="AJ45" s="136"/>
      <c r="AK45" s="120"/>
      <c r="AL45" s="125"/>
      <c r="AM45" s="119"/>
      <c r="AN45" s="136"/>
      <c r="AO45" s="136"/>
      <c r="AP45" s="119"/>
      <c r="AQ45" s="119"/>
      <c r="AR45" s="119"/>
      <c r="AS45" s="136"/>
      <c r="AT45" s="136"/>
      <c r="AU45" s="126"/>
      <c r="AV45" s="112"/>
      <c r="AW45" s="119"/>
      <c r="AX45" s="136"/>
      <c r="AY45" s="136"/>
      <c r="AZ45" s="119"/>
      <c r="BA45" s="119"/>
      <c r="BB45" s="119"/>
      <c r="BC45" s="136"/>
      <c r="BD45" s="136"/>
      <c r="BE45" s="120"/>
      <c r="BF45" s="125"/>
      <c r="BG45" s="119"/>
      <c r="BH45" s="136"/>
      <c r="BI45" s="136"/>
      <c r="BJ45" s="119"/>
      <c r="BK45" s="119"/>
      <c r="BL45" s="119"/>
      <c r="BM45" s="136"/>
      <c r="BN45" s="136"/>
      <c r="BO45" s="126"/>
      <c r="BP45" s="112"/>
      <c r="BQ45" s="119"/>
      <c r="BR45" s="136"/>
      <c r="BS45" s="136"/>
      <c r="BT45" s="119"/>
      <c r="BU45" s="119"/>
      <c r="BV45" s="119"/>
      <c r="BW45" s="136"/>
      <c r="BX45" s="136"/>
      <c r="BY45" s="120"/>
      <c r="BZ45" s="135">
        <f t="shared" si="5"/>
        <v>3</v>
      </c>
      <c r="CA45" s="220" t="s">
        <v>458</v>
      </c>
      <c r="CB45" s="485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s="11" customFormat="1" ht="83.85" customHeight="1" x14ac:dyDescent="0.35">
      <c r="B46" s="40"/>
      <c r="C46" s="40">
        <v>2</v>
      </c>
      <c r="D46" s="40"/>
      <c r="E46" s="40"/>
      <c r="F46" s="40"/>
      <c r="G46" s="40"/>
      <c r="H46" s="233" t="s">
        <v>157</v>
      </c>
      <c r="I46" s="222" t="s">
        <v>598</v>
      </c>
      <c r="J46" s="134"/>
      <c r="K46" s="113">
        <v>3</v>
      </c>
      <c r="L46" s="112">
        <f>SUM(R46,W46,AB46,AG46,AL46,AQ46,AV46,BA46,BF46,BK46,BP46,BU46)</f>
        <v>96</v>
      </c>
      <c r="M46" s="126">
        <f>SUM(N46:Q46)</f>
        <v>51</v>
      </c>
      <c r="N46" s="112">
        <f>SUM(T46,Y46,AD46,AI46,AN46,AS46,AX46,BC46,BH46,BM46,BR46,BW46)</f>
        <v>0</v>
      </c>
      <c r="O46" s="119">
        <f>SUM(U46,Z46,AE46,AJ46,AO46,AT46,AY46,BD46,BI46,BN46,BS46,BX46)-P46</f>
        <v>0</v>
      </c>
      <c r="P46" s="119">
        <f>SUM(U46,Z46,AE46,AJ46,AO46,AT46,AY46,BD46,BI46,BN46,BS46,BX46)</f>
        <v>51</v>
      </c>
      <c r="Q46" s="120"/>
      <c r="R46" s="112"/>
      <c r="S46" s="119"/>
      <c r="T46" s="136"/>
      <c r="U46" s="136"/>
      <c r="V46" s="119"/>
      <c r="W46" s="125"/>
      <c r="X46" s="119">
        <f>SUM(Y46:Z46)</f>
        <v>0</v>
      </c>
      <c r="Y46" s="136"/>
      <c r="Z46" s="136"/>
      <c r="AA46" s="120"/>
      <c r="AB46" s="112">
        <v>96</v>
      </c>
      <c r="AC46" s="119">
        <f>SUM(AD46:AE46)</f>
        <v>51</v>
      </c>
      <c r="AD46" s="136"/>
      <c r="AE46" s="136">
        <v>51</v>
      </c>
      <c r="AF46" s="119">
        <v>3</v>
      </c>
      <c r="AG46" s="119"/>
      <c r="AH46" s="119"/>
      <c r="AI46" s="136"/>
      <c r="AJ46" s="136"/>
      <c r="AK46" s="120"/>
      <c r="AL46" s="125"/>
      <c r="AM46" s="119"/>
      <c r="AN46" s="136"/>
      <c r="AO46" s="136"/>
      <c r="AP46" s="119"/>
      <c r="AQ46" s="119"/>
      <c r="AR46" s="119"/>
      <c r="AS46" s="136"/>
      <c r="AT46" s="136"/>
      <c r="AU46" s="126"/>
      <c r="AV46" s="112"/>
      <c r="AW46" s="119"/>
      <c r="AX46" s="136"/>
      <c r="AY46" s="136"/>
      <c r="AZ46" s="119"/>
      <c r="BA46" s="119"/>
      <c r="BB46" s="119"/>
      <c r="BC46" s="136"/>
      <c r="BD46" s="136"/>
      <c r="BE46" s="120"/>
      <c r="BF46" s="125"/>
      <c r="BG46" s="119"/>
      <c r="BH46" s="136"/>
      <c r="BI46" s="136"/>
      <c r="BJ46" s="119"/>
      <c r="BK46" s="119"/>
      <c r="BL46" s="119"/>
      <c r="BM46" s="136"/>
      <c r="BN46" s="136"/>
      <c r="BO46" s="126"/>
      <c r="BP46" s="112"/>
      <c r="BQ46" s="119"/>
      <c r="BR46" s="136"/>
      <c r="BS46" s="136"/>
      <c r="BT46" s="119"/>
      <c r="BU46" s="119"/>
      <c r="BV46" s="119"/>
      <c r="BW46" s="136"/>
      <c r="BX46" s="136"/>
      <c r="BY46" s="120"/>
      <c r="BZ46" s="135">
        <f t="shared" si="5"/>
        <v>3</v>
      </c>
      <c r="CA46" s="220" t="s">
        <v>284</v>
      </c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s="11" customFormat="1" ht="83.85" customHeight="1" x14ac:dyDescent="0.35">
      <c r="B47" s="40"/>
      <c r="C47" s="40"/>
      <c r="D47" s="40">
        <v>3</v>
      </c>
      <c r="E47" s="40"/>
      <c r="F47" s="40"/>
      <c r="G47" s="40"/>
      <c r="H47" s="213" t="s">
        <v>489</v>
      </c>
      <c r="I47" s="97" t="s">
        <v>599</v>
      </c>
      <c r="J47" s="115"/>
      <c r="K47" s="219">
        <v>1</v>
      </c>
      <c r="L47" s="112"/>
      <c r="M47" s="114"/>
      <c r="N47" s="115"/>
      <c r="O47" s="117"/>
      <c r="P47" s="124"/>
      <c r="Q47" s="118"/>
      <c r="R47" s="124"/>
      <c r="S47" s="117"/>
      <c r="T47" s="201"/>
      <c r="U47" s="201"/>
      <c r="V47" s="117">
        <v>3</v>
      </c>
      <c r="W47" s="119"/>
      <c r="X47" s="201"/>
      <c r="Y47" s="201"/>
      <c r="Z47" s="201"/>
      <c r="AA47" s="234"/>
      <c r="AB47" s="112"/>
      <c r="AC47" s="119"/>
      <c r="AD47" s="136"/>
      <c r="AE47" s="136"/>
      <c r="AF47" s="119"/>
      <c r="AG47" s="117"/>
      <c r="AH47" s="117"/>
      <c r="AI47" s="201"/>
      <c r="AJ47" s="201"/>
      <c r="AK47" s="127"/>
      <c r="AL47" s="124"/>
      <c r="AM47" s="117"/>
      <c r="AN47" s="201"/>
      <c r="AO47" s="201"/>
      <c r="AP47" s="117"/>
      <c r="AQ47" s="117"/>
      <c r="AR47" s="117"/>
      <c r="AS47" s="201"/>
      <c r="AT47" s="201"/>
      <c r="AU47" s="114"/>
      <c r="AV47" s="115"/>
      <c r="AW47" s="117"/>
      <c r="AX47" s="201"/>
      <c r="AY47" s="201"/>
      <c r="AZ47" s="117"/>
      <c r="BA47" s="117"/>
      <c r="BB47" s="117"/>
      <c r="BC47" s="201"/>
      <c r="BD47" s="201"/>
      <c r="BE47" s="118"/>
      <c r="BF47" s="124"/>
      <c r="BG47" s="117"/>
      <c r="BH47" s="201"/>
      <c r="BI47" s="201"/>
      <c r="BJ47" s="117"/>
      <c r="BK47" s="117"/>
      <c r="BL47" s="117"/>
      <c r="BM47" s="201"/>
      <c r="BN47" s="201"/>
      <c r="BO47" s="114"/>
      <c r="BP47" s="115"/>
      <c r="BQ47" s="117"/>
      <c r="BR47" s="201"/>
      <c r="BS47" s="201"/>
      <c r="BT47" s="117"/>
      <c r="BU47" s="117"/>
      <c r="BV47" s="117"/>
      <c r="BW47" s="201"/>
      <c r="BX47" s="201"/>
      <c r="BY47" s="118"/>
      <c r="BZ47" s="135">
        <f t="shared" si="5"/>
        <v>3</v>
      </c>
      <c r="CA47" s="22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s="11" customFormat="1" ht="81.75" customHeight="1" x14ac:dyDescent="0.35">
      <c r="B48" s="40"/>
      <c r="C48" s="40"/>
      <c r="D48" s="40">
        <v>3</v>
      </c>
      <c r="E48" s="40"/>
      <c r="F48" s="40"/>
      <c r="G48" s="40"/>
      <c r="H48" s="200" t="s">
        <v>158</v>
      </c>
      <c r="I48" s="94" t="s">
        <v>178</v>
      </c>
      <c r="J48" s="115"/>
      <c r="K48" s="118"/>
      <c r="L48" s="112">
        <f>SUM(R48,W48,AB48,AG48,AL48,AQ48,AV48,BA48,BF48,BK48,BP48,BU48)</f>
        <v>30</v>
      </c>
      <c r="M48" s="114">
        <f>SUM(N48:Q48)</f>
        <v>18</v>
      </c>
      <c r="N48" s="115">
        <f>SUM(T48,Y48,AD48,AI48,AN48,AS48,AX48,BC48,BH48,BM48,BR48,BW48)</f>
        <v>0</v>
      </c>
      <c r="O48" s="116"/>
      <c r="P48" s="117">
        <f>SUM(U48,Z48,AE48,AJ48,AO48,AT48,AY48,BD48,BI48,BN48,BS48,BX48)</f>
        <v>18</v>
      </c>
      <c r="Q48" s="118"/>
      <c r="R48" s="125">
        <v>30</v>
      </c>
      <c r="S48" s="119">
        <f>SUM(T48:U48)</f>
        <v>18</v>
      </c>
      <c r="T48" s="136"/>
      <c r="U48" s="136">
        <v>18</v>
      </c>
      <c r="V48" s="117"/>
      <c r="W48" s="117"/>
      <c r="X48" s="117"/>
      <c r="Y48" s="117"/>
      <c r="Z48" s="117"/>
      <c r="AA48" s="118"/>
      <c r="AB48" s="112"/>
      <c r="AC48" s="119"/>
      <c r="AD48" s="136"/>
      <c r="AE48" s="136"/>
      <c r="AF48" s="119"/>
      <c r="AG48" s="117"/>
      <c r="AH48" s="117"/>
      <c r="AI48" s="201"/>
      <c r="AJ48" s="201"/>
      <c r="AK48" s="118"/>
      <c r="AL48" s="125"/>
      <c r="AM48" s="119"/>
      <c r="AN48" s="136"/>
      <c r="AO48" s="136"/>
      <c r="AP48" s="117"/>
      <c r="AQ48" s="117"/>
      <c r="AR48" s="117"/>
      <c r="AS48" s="201"/>
      <c r="AT48" s="201"/>
      <c r="AU48" s="118"/>
      <c r="AV48" s="115"/>
      <c r="AW48" s="117"/>
      <c r="AX48" s="201"/>
      <c r="AY48" s="201"/>
      <c r="AZ48" s="117"/>
      <c r="BA48" s="117"/>
      <c r="BB48" s="117"/>
      <c r="BC48" s="201"/>
      <c r="BD48" s="201"/>
      <c r="BE48" s="118"/>
      <c r="BF48" s="124"/>
      <c r="BG48" s="117"/>
      <c r="BH48" s="201"/>
      <c r="BI48" s="201"/>
      <c r="BJ48" s="117"/>
      <c r="BK48" s="117"/>
      <c r="BL48" s="117"/>
      <c r="BM48" s="201"/>
      <c r="BN48" s="201"/>
      <c r="BO48" s="114"/>
      <c r="BP48" s="115"/>
      <c r="BQ48" s="117"/>
      <c r="BR48" s="201"/>
      <c r="BS48" s="201"/>
      <c r="BT48" s="117"/>
      <c r="BU48" s="117"/>
      <c r="BV48" s="117"/>
      <c r="BW48" s="201"/>
      <c r="BX48" s="201"/>
      <c r="BY48" s="118"/>
      <c r="BZ48" s="135">
        <f t="shared" si="5"/>
        <v>0</v>
      </c>
      <c r="CA48" s="220" t="s">
        <v>530</v>
      </c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2:124" s="28" customFormat="1" ht="84.4" customHeight="1" x14ac:dyDescent="0.35">
      <c r="B49" s="40"/>
      <c r="C49" s="40"/>
      <c r="D49" s="40">
        <v>3</v>
      </c>
      <c r="E49" s="40"/>
      <c r="F49" s="40"/>
      <c r="G49" s="40"/>
      <c r="H49" s="200" t="s">
        <v>159</v>
      </c>
      <c r="I49" s="94" t="s">
        <v>600</v>
      </c>
      <c r="J49" s="115"/>
      <c r="K49" s="118"/>
      <c r="L49" s="112">
        <f>SUM(R49,W49,AB49,AG49,AL49,AQ49,AV49,BA49,BF49,BK49,BP49,BU49)</f>
        <v>30</v>
      </c>
      <c r="M49" s="114">
        <f>SUM(N49:Q49)</f>
        <v>18</v>
      </c>
      <c r="N49" s="115">
        <f>SUM(T49,Y49,AD49,AI49,AN49,AS49,AX49,BC49,BH49,BM49,BR49,BW49)</f>
        <v>0</v>
      </c>
      <c r="O49" s="117"/>
      <c r="P49" s="117"/>
      <c r="Q49" s="118">
        <f>SUM(U49,Z49,AE49,AJ49,AO49,AT49,AY49,BD49,BI49,BN49,BS49,BX49)</f>
        <v>18</v>
      </c>
      <c r="R49" s="125">
        <v>30</v>
      </c>
      <c r="S49" s="119">
        <f>SUM(T49:U49)</f>
        <v>18</v>
      </c>
      <c r="T49" s="136"/>
      <c r="U49" s="136">
        <v>18</v>
      </c>
      <c r="V49" s="117"/>
      <c r="W49" s="117"/>
      <c r="X49" s="117"/>
      <c r="Y49" s="117"/>
      <c r="Z49" s="117"/>
      <c r="AA49" s="118"/>
      <c r="AB49" s="112"/>
      <c r="AC49" s="117"/>
      <c r="AD49" s="201"/>
      <c r="AE49" s="201"/>
      <c r="AF49" s="230"/>
      <c r="AG49" s="117"/>
      <c r="AH49" s="117"/>
      <c r="AI49" s="201"/>
      <c r="AJ49" s="201"/>
      <c r="AK49" s="127"/>
      <c r="AL49" s="125"/>
      <c r="AM49" s="119"/>
      <c r="AN49" s="136"/>
      <c r="AO49" s="136"/>
      <c r="AP49" s="117"/>
      <c r="AQ49" s="125"/>
      <c r="AR49" s="119"/>
      <c r="AS49" s="136"/>
      <c r="AT49" s="136"/>
      <c r="AU49" s="120"/>
      <c r="AV49" s="115"/>
      <c r="AW49" s="117"/>
      <c r="AX49" s="201"/>
      <c r="AY49" s="201"/>
      <c r="AZ49" s="117"/>
      <c r="BA49" s="117"/>
      <c r="BB49" s="117"/>
      <c r="BC49" s="201"/>
      <c r="BD49" s="201"/>
      <c r="BE49" s="118"/>
      <c r="BF49" s="124"/>
      <c r="BG49" s="117"/>
      <c r="BH49" s="201"/>
      <c r="BI49" s="201"/>
      <c r="BJ49" s="117"/>
      <c r="BK49" s="117"/>
      <c r="BL49" s="117"/>
      <c r="BM49" s="201"/>
      <c r="BN49" s="201"/>
      <c r="BO49" s="114"/>
      <c r="BP49" s="115"/>
      <c r="BQ49" s="117"/>
      <c r="BR49" s="201"/>
      <c r="BS49" s="201"/>
      <c r="BT49" s="117"/>
      <c r="BU49" s="117"/>
      <c r="BV49" s="117"/>
      <c r="BW49" s="201"/>
      <c r="BX49" s="201"/>
      <c r="BY49" s="118"/>
      <c r="BZ49" s="135">
        <f t="shared" si="5"/>
        <v>0</v>
      </c>
      <c r="CA49" s="235" t="s">
        <v>459</v>
      </c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</row>
    <row r="50" spans="2:124" s="28" customFormat="1" ht="57.75" customHeight="1" x14ac:dyDescent="0.35">
      <c r="B50" s="40"/>
      <c r="C50" s="40"/>
      <c r="D50" s="40">
        <v>3</v>
      </c>
      <c r="E50" s="40"/>
      <c r="F50" s="40"/>
      <c r="G50" s="40"/>
      <c r="H50" s="200" t="s">
        <v>490</v>
      </c>
      <c r="I50" s="94" t="s">
        <v>392</v>
      </c>
      <c r="J50" s="115"/>
      <c r="K50" s="118"/>
      <c r="L50" s="112">
        <f>SUM(R50,W50,AB50,AG50,AL50,AQ50,AV50,BA50,BF50,BK50,BP50,BU50)</f>
        <v>30</v>
      </c>
      <c r="M50" s="114">
        <f>SUM(N50:Q50)</f>
        <v>18</v>
      </c>
      <c r="N50" s="115">
        <f>SUM(T50,Y50,AD50,AI50,AN50,AS50,AX50,BC50,BH50,BM50,BR50,BW50)</f>
        <v>0</v>
      </c>
      <c r="O50" s="117"/>
      <c r="P50" s="117"/>
      <c r="Q50" s="118">
        <f>SUM(U50,Z50,AE50,AJ50,AO50,AT50,AY50,BD50,BI50,BN50,BS50,BX50)</f>
        <v>18</v>
      </c>
      <c r="R50" s="125">
        <v>30</v>
      </c>
      <c r="S50" s="119">
        <f>SUM(T50:U50)</f>
        <v>18</v>
      </c>
      <c r="T50" s="136"/>
      <c r="U50" s="136">
        <v>18</v>
      </c>
      <c r="V50" s="117"/>
      <c r="W50" s="117"/>
      <c r="X50" s="117"/>
      <c r="Y50" s="117"/>
      <c r="Z50" s="117"/>
      <c r="AA50" s="118"/>
      <c r="AB50" s="112"/>
      <c r="AC50" s="117"/>
      <c r="AD50" s="201"/>
      <c r="AE50" s="201"/>
      <c r="AF50" s="230"/>
      <c r="AG50" s="117"/>
      <c r="AH50" s="117"/>
      <c r="AI50" s="201"/>
      <c r="AJ50" s="201"/>
      <c r="AK50" s="127"/>
      <c r="AL50" s="125"/>
      <c r="AM50" s="119"/>
      <c r="AN50" s="136"/>
      <c r="AO50" s="136"/>
      <c r="AP50" s="117"/>
      <c r="AQ50" s="125"/>
      <c r="AR50" s="119"/>
      <c r="AS50" s="136"/>
      <c r="AT50" s="136"/>
      <c r="AU50" s="120"/>
      <c r="AV50" s="115"/>
      <c r="AW50" s="117"/>
      <c r="AX50" s="201"/>
      <c r="AY50" s="201"/>
      <c r="AZ50" s="117"/>
      <c r="BA50" s="117"/>
      <c r="BB50" s="117"/>
      <c r="BC50" s="201"/>
      <c r="BD50" s="201"/>
      <c r="BE50" s="118"/>
      <c r="BF50" s="124"/>
      <c r="BG50" s="117"/>
      <c r="BH50" s="201"/>
      <c r="BI50" s="201"/>
      <c r="BJ50" s="117"/>
      <c r="BK50" s="117"/>
      <c r="BL50" s="117"/>
      <c r="BM50" s="201"/>
      <c r="BN50" s="201"/>
      <c r="BO50" s="114"/>
      <c r="BP50" s="115"/>
      <c r="BQ50" s="117"/>
      <c r="BR50" s="201"/>
      <c r="BS50" s="201"/>
      <c r="BT50" s="117"/>
      <c r="BU50" s="117"/>
      <c r="BV50" s="117"/>
      <c r="BW50" s="201"/>
      <c r="BX50" s="201"/>
      <c r="BY50" s="118"/>
      <c r="BZ50" s="135">
        <f t="shared" si="5"/>
        <v>0</v>
      </c>
      <c r="CA50" s="220" t="s">
        <v>460</v>
      </c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</row>
    <row r="51" spans="2:124" s="11" customFormat="1" ht="54.75" customHeight="1" x14ac:dyDescent="0.35">
      <c r="B51" s="40"/>
      <c r="C51" s="40">
        <v>2</v>
      </c>
      <c r="D51" s="40">
        <v>3</v>
      </c>
      <c r="E51" s="40"/>
      <c r="F51" s="40"/>
      <c r="G51" s="40"/>
      <c r="H51" s="213" t="s">
        <v>140</v>
      </c>
      <c r="I51" s="97" t="s">
        <v>601</v>
      </c>
      <c r="J51" s="112"/>
      <c r="K51" s="120"/>
      <c r="L51" s="112"/>
      <c r="M51" s="126"/>
      <c r="N51" s="112"/>
      <c r="O51" s="119"/>
      <c r="P51" s="119"/>
      <c r="Q51" s="120"/>
      <c r="R51" s="112"/>
      <c r="S51" s="119"/>
      <c r="T51" s="136"/>
      <c r="U51" s="136"/>
      <c r="V51" s="119"/>
      <c r="W51" s="119"/>
      <c r="X51" s="119"/>
      <c r="Y51" s="136"/>
      <c r="Z51" s="136"/>
      <c r="AA51" s="120"/>
      <c r="AB51" s="112"/>
      <c r="AC51" s="119"/>
      <c r="AD51" s="136"/>
      <c r="AE51" s="136"/>
      <c r="AF51" s="119"/>
      <c r="AG51" s="125"/>
      <c r="AH51" s="119"/>
      <c r="AI51" s="136"/>
      <c r="AJ51" s="136"/>
      <c r="AK51" s="120"/>
      <c r="AL51" s="125"/>
      <c r="AM51" s="119"/>
      <c r="AN51" s="136"/>
      <c r="AO51" s="136"/>
      <c r="AP51" s="119"/>
      <c r="AQ51" s="119"/>
      <c r="AR51" s="119"/>
      <c r="AS51" s="136"/>
      <c r="AT51" s="136"/>
      <c r="AU51" s="126"/>
      <c r="AV51" s="112"/>
      <c r="AW51" s="119"/>
      <c r="AX51" s="136"/>
      <c r="AY51" s="136"/>
      <c r="AZ51" s="119"/>
      <c r="BA51" s="119"/>
      <c r="BB51" s="119"/>
      <c r="BC51" s="136"/>
      <c r="BD51" s="136"/>
      <c r="BE51" s="120"/>
      <c r="BF51" s="125"/>
      <c r="BG51" s="119"/>
      <c r="BH51" s="136"/>
      <c r="BI51" s="136"/>
      <c r="BJ51" s="119"/>
      <c r="BK51" s="119"/>
      <c r="BL51" s="119"/>
      <c r="BM51" s="136"/>
      <c r="BN51" s="136"/>
      <c r="BO51" s="126"/>
      <c r="BP51" s="112"/>
      <c r="BQ51" s="119"/>
      <c r="BR51" s="136"/>
      <c r="BS51" s="136"/>
      <c r="BT51" s="119"/>
      <c r="BU51" s="119"/>
      <c r="BV51" s="119"/>
      <c r="BW51" s="136"/>
      <c r="BX51" s="136"/>
      <c r="BY51" s="120"/>
      <c r="BZ51" s="135">
        <f t="shared" si="5"/>
        <v>0</v>
      </c>
      <c r="CA51" s="22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2:124" s="11" customFormat="1" ht="79.5" customHeight="1" x14ac:dyDescent="0.35">
      <c r="B52" s="40"/>
      <c r="C52" s="40">
        <v>2</v>
      </c>
      <c r="D52" s="40"/>
      <c r="E52" s="40"/>
      <c r="F52" s="40"/>
      <c r="G52" s="40"/>
      <c r="H52" s="233" t="s">
        <v>160</v>
      </c>
      <c r="I52" s="94" t="s">
        <v>192</v>
      </c>
      <c r="J52" s="112"/>
      <c r="K52" s="120">
        <v>4</v>
      </c>
      <c r="L52" s="112">
        <f>SUM(R52,W52,AB52,AG52,AL52,AQ52,AV52,BA52,BF52,BK52,BP52,BU52)</f>
        <v>120</v>
      </c>
      <c r="M52" s="126">
        <f>SUM(N52:Q52)</f>
        <v>62</v>
      </c>
      <c r="N52" s="112">
        <f>SUM(T52,Y52,AD52,AI52,AN52,AS52,AX52,BC52,BH52,BM52,BR52,BW52)</f>
        <v>8</v>
      </c>
      <c r="O52" s="119"/>
      <c r="P52" s="119">
        <f>SUM(U52,Z52,AE52,AJ52,AO52,AT52,AY52,BD52,BI52,BN52,BS52,BX52)</f>
        <v>54</v>
      </c>
      <c r="Q52" s="120"/>
      <c r="R52" s="112"/>
      <c r="S52" s="119"/>
      <c r="T52" s="136"/>
      <c r="U52" s="136"/>
      <c r="V52" s="119"/>
      <c r="W52" s="119"/>
      <c r="X52" s="119"/>
      <c r="Y52" s="136"/>
      <c r="Z52" s="136"/>
      <c r="AA52" s="120"/>
      <c r="AB52" s="112"/>
      <c r="AC52" s="119"/>
      <c r="AD52" s="136"/>
      <c r="AE52" s="136"/>
      <c r="AF52" s="119"/>
      <c r="AG52" s="119">
        <v>120</v>
      </c>
      <c r="AH52" s="119">
        <f>SUM(AI52:AJ52)</f>
        <v>62</v>
      </c>
      <c r="AI52" s="136">
        <v>8</v>
      </c>
      <c r="AJ52" s="136">
        <v>54</v>
      </c>
      <c r="AK52" s="120">
        <v>3</v>
      </c>
      <c r="AL52" s="119"/>
      <c r="AM52" s="119"/>
      <c r="AN52" s="136"/>
      <c r="AO52" s="136"/>
      <c r="AP52" s="126"/>
      <c r="AQ52" s="119"/>
      <c r="AR52" s="119"/>
      <c r="AS52" s="136"/>
      <c r="AT52" s="136"/>
      <c r="AU52" s="126"/>
      <c r="AV52" s="112"/>
      <c r="AW52" s="119"/>
      <c r="AX52" s="136"/>
      <c r="AY52" s="136"/>
      <c r="AZ52" s="119"/>
      <c r="BA52" s="119"/>
      <c r="BB52" s="119"/>
      <c r="BC52" s="136"/>
      <c r="BD52" s="136"/>
      <c r="BE52" s="120"/>
      <c r="BF52" s="119"/>
      <c r="BG52" s="119"/>
      <c r="BH52" s="136"/>
      <c r="BI52" s="136"/>
      <c r="BJ52" s="119"/>
      <c r="BK52" s="119"/>
      <c r="BL52" s="119"/>
      <c r="BM52" s="136"/>
      <c r="BN52" s="136"/>
      <c r="BO52" s="126"/>
      <c r="BP52" s="112"/>
      <c r="BQ52" s="119"/>
      <c r="BR52" s="136"/>
      <c r="BS52" s="136"/>
      <c r="BT52" s="119"/>
      <c r="BU52" s="119"/>
      <c r="BV52" s="119"/>
      <c r="BW52" s="136"/>
      <c r="BX52" s="136"/>
      <c r="BY52" s="120"/>
      <c r="BZ52" s="135">
        <f t="shared" si="5"/>
        <v>3</v>
      </c>
      <c r="CA52" s="220" t="s">
        <v>279</v>
      </c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2:124" s="11" customFormat="1" ht="59.85" customHeight="1" x14ac:dyDescent="0.35">
      <c r="B53" s="40"/>
      <c r="C53" s="40"/>
      <c r="D53" s="40">
        <v>3</v>
      </c>
      <c r="E53" s="40"/>
      <c r="F53" s="40"/>
      <c r="G53" s="40"/>
      <c r="H53" s="233" t="s">
        <v>161</v>
      </c>
      <c r="I53" s="94" t="s">
        <v>194</v>
      </c>
      <c r="J53" s="112"/>
      <c r="K53" s="113">
        <v>5</v>
      </c>
      <c r="L53" s="112">
        <f>SUM(R53,W53,AB53,AG53,AL53,AQ53,AV53,BA53,BF53,BK53,BP53,BU53)</f>
        <v>120</v>
      </c>
      <c r="M53" s="126">
        <f>SUM(N53:Q53)</f>
        <v>62</v>
      </c>
      <c r="N53" s="112">
        <f>SUM(T53,Y53,AD53,AI53,AN53,AS53,AX53,BC53,BH53,BM53,BR53,BW53)</f>
        <v>8</v>
      </c>
      <c r="O53" s="119"/>
      <c r="P53" s="119">
        <f>SUM(U53,Z53,AE53,AJ53,AO53,AT53,AY53,BD53,BI53,BN53,BS53,BX53)</f>
        <v>54</v>
      </c>
      <c r="Q53" s="120"/>
      <c r="R53" s="112"/>
      <c r="S53" s="119"/>
      <c r="T53" s="136"/>
      <c r="U53" s="136"/>
      <c r="V53" s="119"/>
      <c r="W53" s="119"/>
      <c r="X53" s="119"/>
      <c r="Y53" s="136"/>
      <c r="Z53" s="136"/>
      <c r="AA53" s="120"/>
      <c r="AB53" s="112"/>
      <c r="AC53" s="119"/>
      <c r="AD53" s="136"/>
      <c r="AE53" s="136"/>
      <c r="AF53" s="119"/>
      <c r="AG53" s="119"/>
      <c r="AH53" s="119"/>
      <c r="AI53" s="136"/>
      <c r="AJ53" s="136"/>
      <c r="AK53" s="120"/>
      <c r="AL53" s="119">
        <v>120</v>
      </c>
      <c r="AM53" s="119">
        <f>SUM(AN53:AO53)</f>
        <v>62</v>
      </c>
      <c r="AN53" s="136">
        <v>8</v>
      </c>
      <c r="AO53" s="136">
        <v>54</v>
      </c>
      <c r="AP53" s="126">
        <v>3</v>
      </c>
      <c r="AQ53" s="119"/>
      <c r="AR53" s="119"/>
      <c r="AS53" s="136"/>
      <c r="AT53" s="136"/>
      <c r="AU53" s="126"/>
      <c r="AV53" s="112"/>
      <c r="AW53" s="119"/>
      <c r="AX53" s="136"/>
      <c r="AY53" s="136"/>
      <c r="AZ53" s="119"/>
      <c r="BA53" s="119">
        <f>BB53*1.6</f>
        <v>0</v>
      </c>
      <c r="BB53" s="119">
        <f>SUM(BC53:BD53)</f>
        <v>0</v>
      </c>
      <c r="BC53" s="136"/>
      <c r="BD53" s="136"/>
      <c r="BE53" s="120">
        <f>BA53/36</f>
        <v>0</v>
      </c>
      <c r="BF53" s="125"/>
      <c r="BG53" s="119"/>
      <c r="BH53" s="136"/>
      <c r="BI53" s="136"/>
      <c r="BJ53" s="119"/>
      <c r="BK53" s="119"/>
      <c r="BL53" s="119"/>
      <c r="BM53" s="136"/>
      <c r="BN53" s="136"/>
      <c r="BO53" s="126"/>
      <c r="BP53" s="112"/>
      <c r="BQ53" s="119"/>
      <c r="BR53" s="136"/>
      <c r="BS53" s="136"/>
      <c r="BT53" s="119"/>
      <c r="BU53" s="119"/>
      <c r="BV53" s="119"/>
      <c r="BW53" s="136"/>
      <c r="BX53" s="136"/>
      <c r="BY53" s="120"/>
      <c r="BZ53" s="135">
        <f t="shared" si="5"/>
        <v>3</v>
      </c>
      <c r="CA53" s="220" t="s">
        <v>452</v>
      </c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2:124" s="11" customFormat="1" ht="60.6" customHeight="1" x14ac:dyDescent="0.35">
      <c r="B54" s="40"/>
      <c r="C54" s="40">
        <v>2</v>
      </c>
      <c r="D54" s="40"/>
      <c r="E54" s="40"/>
      <c r="F54" s="40"/>
      <c r="G54" s="40"/>
      <c r="H54" s="233" t="s">
        <v>388</v>
      </c>
      <c r="I54" s="94" t="s">
        <v>487</v>
      </c>
      <c r="J54" s="112"/>
      <c r="K54" s="113">
        <v>5</v>
      </c>
      <c r="L54" s="112">
        <f>SUM(R54,W54,AB54,AG54,AL54,AQ54,AV54,BA54,BF54,BK54,BP54,BU54)</f>
        <v>120</v>
      </c>
      <c r="M54" s="126">
        <f>SUM(N54:Q54)</f>
        <v>62</v>
      </c>
      <c r="N54" s="112">
        <f>SUM(T54,Y54,AD54,AI54,AN54,AS54,AX54,BC54,BH54,BM54,BR54,BW54)</f>
        <v>8</v>
      </c>
      <c r="O54" s="119"/>
      <c r="P54" s="119">
        <f>SUM(U54,Z54,AE54,AJ54,AO54,AT54,AY54,BD54,BI54,BN54,BS54,BX54)</f>
        <v>54</v>
      </c>
      <c r="Q54" s="120"/>
      <c r="R54" s="112"/>
      <c r="S54" s="119"/>
      <c r="T54" s="136"/>
      <c r="U54" s="136"/>
      <c r="V54" s="119"/>
      <c r="W54" s="119"/>
      <c r="X54" s="119"/>
      <c r="Y54" s="136"/>
      <c r="Z54" s="136"/>
      <c r="AA54" s="120"/>
      <c r="AB54" s="112"/>
      <c r="AC54" s="119"/>
      <c r="AD54" s="136"/>
      <c r="AE54" s="136"/>
      <c r="AF54" s="119"/>
      <c r="AG54" s="125"/>
      <c r="AH54" s="119"/>
      <c r="AI54" s="136"/>
      <c r="AJ54" s="136"/>
      <c r="AK54" s="120"/>
      <c r="AL54" s="112">
        <v>120</v>
      </c>
      <c r="AM54" s="119">
        <f>SUM(AN54:AO54)</f>
        <v>62</v>
      </c>
      <c r="AN54" s="136">
        <v>8</v>
      </c>
      <c r="AO54" s="136">
        <v>54</v>
      </c>
      <c r="AP54" s="119">
        <v>3</v>
      </c>
      <c r="AQ54" s="125"/>
      <c r="AR54" s="119"/>
      <c r="AS54" s="136"/>
      <c r="AT54" s="136"/>
      <c r="AU54" s="120"/>
      <c r="AV54" s="112"/>
      <c r="AW54" s="119">
        <f>SUM(AX54:AY54)</f>
        <v>0</v>
      </c>
      <c r="AX54" s="136"/>
      <c r="AY54" s="136"/>
      <c r="AZ54" s="119"/>
      <c r="BA54" s="119"/>
      <c r="BB54" s="119"/>
      <c r="BC54" s="136"/>
      <c r="BD54" s="136"/>
      <c r="BE54" s="120"/>
      <c r="BF54" s="125"/>
      <c r="BG54" s="119"/>
      <c r="BH54" s="136"/>
      <c r="BI54" s="136"/>
      <c r="BJ54" s="119"/>
      <c r="BK54" s="119"/>
      <c r="BL54" s="119"/>
      <c r="BM54" s="136"/>
      <c r="BN54" s="136"/>
      <c r="BO54" s="126"/>
      <c r="BP54" s="112"/>
      <c r="BQ54" s="119"/>
      <c r="BR54" s="136"/>
      <c r="BS54" s="136"/>
      <c r="BT54" s="119"/>
      <c r="BU54" s="119"/>
      <c r="BV54" s="119"/>
      <c r="BW54" s="136"/>
      <c r="BX54" s="136"/>
      <c r="BY54" s="120"/>
      <c r="BZ54" s="135">
        <f t="shared" si="5"/>
        <v>3</v>
      </c>
      <c r="CA54" s="220" t="s">
        <v>276</v>
      </c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2:124" s="11" customFormat="1" ht="54.75" customHeight="1" x14ac:dyDescent="0.35">
      <c r="B55" s="40"/>
      <c r="C55" s="40"/>
      <c r="D55" s="40">
        <v>3</v>
      </c>
      <c r="E55" s="40"/>
      <c r="F55" s="40"/>
      <c r="G55" s="40"/>
      <c r="H55" s="213" t="s">
        <v>491</v>
      </c>
      <c r="I55" s="97" t="s">
        <v>227</v>
      </c>
      <c r="J55" s="112"/>
      <c r="K55" s="120"/>
      <c r="L55" s="112"/>
      <c r="M55" s="126"/>
      <c r="N55" s="112"/>
      <c r="O55" s="119"/>
      <c r="P55" s="119"/>
      <c r="Q55" s="120"/>
      <c r="R55" s="112"/>
      <c r="S55" s="119"/>
      <c r="T55" s="136"/>
      <c r="U55" s="136"/>
      <c r="V55" s="119"/>
      <c r="W55" s="119"/>
      <c r="X55" s="119"/>
      <c r="Y55" s="136"/>
      <c r="Z55" s="136"/>
      <c r="AA55" s="120"/>
      <c r="AB55" s="112"/>
      <c r="AC55" s="119"/>
      <c r="AD55" s="136"/>
      <c r="AE55" s="136"/>
      <c r="AF55" s="119"/>
      <c r="AG55" s="125"/>
      <c r="AH55" s="119"/>
      <c r="AI55" s="136"/>
      <c r="AJ55" s="136"/>
      <c r="AK55" s="120"/>
      <c r="AL55" s="119"/>
      <c r="AM55" s="119"/>
      <c r="AN55" s="136"/>
      <c r="AO55" s="136"/>
      <c r="AP55" s="126"/>
      <c r="AQ55" s="119"/>
      <c r="AR55" s="119"/>
      <c r="AS55" s="136"/>
      <c r="AT55" s="136"/>
      <c r="AU55" s="126"/>
      <c r="AV55" s="112"/>
      <c r="AW55" s="119"/>
      <c r="AX55" s="136"/>
      <c r="AY55" s="136"/>
      <c r="AZ55" s="119"/>
      <c r="BA55" s="119"/>
      <c r="BB55" s="119"/>
      <c r="BC55" s="136"/>
      <c r="BD55" s="136"/>
      <c r="BE55" s="120"/>
      <c r="BF55" s="125"/>
      <c r="BG55" s="119"/>
      <c r="BH55" s="136"/>
      <c r="BI55" s="136"/>
      <c r="BJ55" s="119"/>
      <c r="BK55" s="119"/>
      <c r="BL55" s="119"/>
      <c r="BM55" s="136"/>
      <c r="BN55" s="136"/>
      <c r="BO55" s="126"/>
      <c r="BP55" s="112"/>
      <c r="BQ55" s="119"/>
      <c r="BR55" s="136"/>
      <c r="BS55" s="136"/>
      <c r="BT55" s="119"/>
      <c r="BU55" s="119"/>
      <c r="BV55" s="119"/>
      <c r="BW55" s="136"/>
      <c r="BX55" s="136"/>
      <c r="BY55" s="120"/>
      <c r="BZ55" s="135">
        <f t="shared" si="5"/>
        <v>0</v>
      </c>
      <c r="CA55" s="22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2:124" s="11" customFormat="1" ht="63.75" customHeight="1" x14ac:dyDescent="0.35">
      <c r="B56" s="40"/>
      <c r="C56" s="40"/>
      <c r="D56" s="40">
        <v>3</v>
      </c>
      <c r="E56" s="40"/>
      <c r="F56" s="40"/>
      <c r="G56" s="40"/>
      <c r="H56" s="233" t="s">
        <v>162</v>
      </c>
      <c r="I56" s="94" t="s">
        <v>214</v>
      </c>
      <c r="J56" s="112"/>
      <c r="K56" s="113">
        <v>4</v>
      </c>
      <c r="L56" s="112">
        <f>SUM(R56,W56,AB56,AG56,AL56,AQ56,AV56,BA56,BF56,BK56,BP56,BU56)</f>
        <v>85</v>
      </c>
      <c r="M56" s="126">
        <f>SUM(N56:Q56)</f>
        <v>46</v>
      </c>
      <c r="N56" s="112">
        <f>SUM(T56,Y56,AD56,AI56,AN56,AS56,AX56,BC56,BH56,BM56,BR56,BW56)</f>
        <v>12</v>
      </c>
      <c r="O56" s="119"/>
      <c r="P56" s="119">
        <f>SUM(U56,Z56,AE56,AJ56,AO56,AT56,AY56,BD56,BI56,BN56,BS56,BX56)</f>
        <v>34</v>
      </c>
      <c r="Q56" s="120"/>
      <c r="R56" s="112"/>
      <c r="S56" s="119"/>
      <c r="T56" s="136"/>
      <c r="U56" s="136"/>
      <c r="V56" s="119"/>
      <c r="W56" s="119"/>
      <c r="X56" s="119"/>
      <c r="Y56" s="136"/>
      <c r="Z56" s="136"/>
      <c r="AA56" s="120"/>
      <c r="AB56" s="112"/>
      <c r="AC56" s="119"/>
      <c r="AD56" s="136"/>
      <c r="AE56" s="136"/>
      <c r="AF56" s="119"/>
      <c r="AG56" s="119">
        <v>85</v>
      </c>
      <c r="AH56" s="119">
        <f>SUM(AI56:AJ56)</f>
        <v>46</v>
      </c>
      <c r="AI56" s="136">
        <v>12</v>
      </c>
      <c r="AJ56" s="136">
        <v>34</v>
      </c>
      <c r="AK56" s="126">
        <v>2</v>
      </c>
      <c r="AL56" s="119"/>
      <c r="AM56" s="119"/>
      <c r="AN56" s="136"/>
      <c r="AO56" s="136"/>
      <c r="AP56" s="126"/>
      <c r="AQ56" s="119"/>
      <c r="AR56" s="119"/>
      <c r="AS56" s="136"/>
      <c r="AT56" s="136"/>
      <c r="AU56" s="126"/>
      <c r="AV56" s="112"/>
      <c r="AW56" s="119"/>
      <c r="AX56" s="136"/>
      <c r="AY56" s="136"/>
      <c r="AZ56" s="119"/>
      <c r="BA56" s="119"/>
      <c r="BB56" s="119"/>
      <c r="BC56" s="136"/>
      <c r="BD56" s="136"/>
      <c r="BE56" s="120"/>
      <c r="BF56" s="125"/>
      <c r="BG56" s="119"/>
      <c r="BH56" s="136"/>
      <c r="BI56" s="136"/>
      <c r="BJ56" s="119"/>
      <c r="BK56" s="119"/>
      <c r="BL56" s="119"/>
      <c r="BM56" s="136"/>
      <c r="BN56" s="136"/>
      <c r="BO56" s="126"/>
      <c r="BP56" s="112"/>
      <c r="BQ56" s="119"/>
      <c r="BR56" s="136"/>
      <c r="BS56" s="136"/>
      <c r="BT56" s="119"/>
      <c r="BU56" s="119"/>
      <c r="BV56" s="119"/>
      <c r="BW56" s="136"/>
      <c r="BX56" s="136"/>
      <c r="BY56" s="120"/>
      <c r="BZ56" s="135">
        <f t="shared" si="5"/>
        <v>2</v>
      </c>
      <c r="CA56" s="220" t="s">
        <v>288</v>
      </c>
      <c r="CB56" s="485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2:124" s="11" customFormat="1" ht="81.599999999999994" customHeight="1" x14ac:dyDescent="0.35">
      <c r="B57" s="40"/>
      <c r="C57" s="40"/>
      <c r="D57" s="40">
        <v>3</v>
      </c>
      <c r="E57" s="40"/>
      <c r="F57" s="40"/>
      <c r="G57" s="40"/>
      <c r="H57" s="233" t="s">
        <v>163</v>
      </c>
      <c r="I57" s="94" t="s">
        <v>479</v>
      </c>
      <c r="J57" s="112"/>
      <c r="K57" s="113">
        <v>5</v>
      </c>
      <c r="L57" s="112">
        <f>SUM(R57,W57,AB57,AG57,AL57,AQ57,AV57,BA57,BF57,BK57,BP57,BU57)</f>
        <v>120</v>
      </c>
      <c r="M57" s="126">
        <f>SUM(N57:Q57)</f>
        <v>62</v>
      </c>
      <c r="N57" s="112">
        <f>SUM(T57,Y57,AD57,AI57,AN57,AS57,AX57,BC57,BH57,BM57,BR57,BW57)</f>
        <v>8</v>
      </c>
      <c r="O57" s="119"/>
      <c r="P57" s="119">
        <f>SUM(U57,Z57,AE57,AJ57,AO57,AT57,AY57,BD57,BI57,BN57,BS57,BX57)</f>
        <v>54</v>
      </c>
      <c r="Q57" s="120"/>
      <c r="R57" s="112"/>
      <c r="S57" s="119"/>
      <c r="T57" s="136"/>
      <c r="U57" s="136"/>
      <c r="V57" s="119"/>
      <c r="W57" s="119"/>
      <c r="X57" s="119"/>
      <c r="Y57" s="136"/>
      <c r="Z57" s="136"/>
      <c r="AA57" s="120"/>
      <c r="AB57" s="112"/>
      <c r="AC57" s="119"/>
      <c r="AD57" s="136"/>
      <c r="AE57" s="136"/>
      <c r="AF57" s="119"/>
      <c r="AG57" s="119"/>
      <c r="AH57" s="119"/>
      <c r="AI57" s="136"/>
      <c r="AJ57" s="136"/>
      <c r="AK57" s="120"/>
      <c r="AL57" s="119">
        <v>120</v>
      </c>
      <c r="AM57" s="119">
        <f>SUM(AN57:AO57)</f>
        <v>62</v>
      </c>
      <c r="AN57" s="136">
        <v>8</v>
      </c>
      <c r="AO57" s="136">
        <v>54</v>
      </c>
      <c r="AP57" s="120">
        <v>3</v>
      </c>
      <c r="AQ57" s="125"/>
      <c r="AR57" s="119"/>
      <c r="AS57" s="136"/>
      <c r="AT57" s="136"/>
      <c r="AU57" s="119"/>
      <c r="AV57" s="112"/>
      <c r="AW57" s="119"/>
      <c r="AX57" s="136"/>
      <c r="AY57" s="136"/>
      <c r="AZ57" s="119"/>
      <c r="BA57" s="119"/>
      <c r="BB57" s="119"/>
      <c r="BC57" s="136"/>
      <c r="BD57" s="136"/>
      <c r="BE57" s="120"/>
      <c r="BF57" s="125"/>
      <c r="BG57" s="119"/>
      <c r="BH57" s="136"/>
      <c r="BI57" s="136"/>
      <c r="BJ57" s="119"/>
      <c r="BK57" s="119"/>
      <c r="BL57" s="119"/>
      <c r="BM57" s="136"/>
      <c r="BN57" s="136"/>
      <c r="BO57" s="126"/>
      <c r="BP57" s="112"/>
      <c r="BQ57" s="119"/>
      <c r="BR57" s="136"/>
      <c r="BS57" s="136"/>
      <c r="BT57" s="119"/>
      <c r="BU57" s="119"/>
      <c r="BV57" s="119"/>
      <c r="BW57" s="136"/>
      <c r="BX57" s="136"/>
      <c r="BY57" s="120"/>
      <c r="BZ57" s="135">
        <f t="shared" si="5"/>
        <v>3</v>
      </c>
      <c r="CA57" s="220" t="s">
        <v>452</v>
      </c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2:124" s="11" customFormat="1" ht="78.75" customHeight="1" x14ac:dyDescent="0.35">
      <c r="B58" s="40"/>
      <c r="C58" s="40">
        <v>2</v>
      </c>
      <c r="D58" s="40">
        <v>3</v>
      </c>
      <c r="E58" s="40"/>
      <c r="F58" s="40"/>
      <c r="G58" s="40"/>
      <c r="H58" s="213" t="s">
        <v>141</v>
      </c>
      <c r="I58" s="97" t="s">
        <v>231</v>
      </c>
      <c r="J58" s="134"/>
      <c r="K58" s="113">
        <v>6</v>
      </c>
      <c r="L58" s="112"/>
      <c r="M58" s="126"/>
      <c r="N58" s="112"/>
      <c r="O58" s="119"/>
      <c r="P58" s="119"/>
      <c r="Q58" s="120"/>
      <c r="R58" s="112"/>
      <c r="S58" s="119"/>
      <c r="T58" s="136"/>
      <c r="U58" s="136"/>
      <c r="V58" s="119"/>
      <c r="W58" s="119"/>
      <c r="X58" s="119"/>
      <c r="Y58" s="136"/>
      <c r="Z58" s="136"/>
      <c r="AA58" s="120"/>
      <c r="AB58" s="112"/>
      <c r="AC58" s="119"/>
      <c r="AD58" s="136"/>
      <c r="AE58" s="136"/>
      <c r="AF58" s="119"/>
      <c r="AG58" s="119"/>
      <c r="AH58" s="119"/>
      <c r="AI58" s="136"/>
      <c r="AJ58" s="136"/>
      <c r="AK58" s="120"/>
      <c r="AL58" s="125"/>
      <c r="AM58" s="119"/>
      <c r="AN58" s="136"/>
      <c r="AO58" s="136"/>
      <c r="AP58" s="119"/>
      <c r="AQ58" s="125"/>
      <c r="AR58" s="119"/>
      <c r="AS58" s="136"/>
      <c r="AT58" s="136"/>
      <c r="AU58" s="119">
        <v>6</v>
      </c>
      <c r="AV58" s="112"/>
      <c r="AW58" s="119"/>
      <c r="AX58" s="136"/>
      <c r="AY58" s="136"/>
      <c r="AZ58" s="119"/>
      <c r="BA58" s="119"/>
      <c r="BB58" s="119"/>
      <c r="BC58" s="136"/>
      <c r="BD58" s="136"/>
      <c r="BE58" s="120"/>
      <c r="BF58" s="125"/>
      <c r="BG58" s="119"/>
      <c r="BH58" s="136"/>
      <c r="BI58" s="136"/>
      <c r="BJ58" s="119"/>
      <c r="BK58" s="119"/>
      <c r="BL58" s="119"/>
      <c r="BM58" s="136"/>
      <c r="BN58" s="136"/>
      <c r="BO58" s="126"/>
      <c r="BP58" s="112"/>
      <c r="BQ58" s="119"/>
      <c r="BR58" s="136"/>
      <c r="BS58" s="136"/>
      <c r="BT58" s="119"/>
      <c r="BU58" s="119"/>
      <c r="BV58" s="119"/>
      <c r="BW58" s="136"/>
      <c r="BX58" s="136"/>
      <c r="BY58" s="120"/>
      <c r="BZ58" s="135">
        <f t="shared" si="5"/>
        <v>6</v>
      </c>
      <c r="CA58" s="220" t="s">
        <v>289</v>
      </c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2:124" s="11" customFormat="1" ht="55.7" customHeight="1" x14ac:dyDescent="0.35">
      <c r="B59" s="40"/>
      <c r="C59" s="40">
        <v>2</v>
      </c>
      <c r="D59" s="40"/>
      <c r="E59" s="40"/>
      <c r="F59" s="40"/>
      <c r="G59" s="40"/>
      <c r="H59" s="233" t="s">
        <v>164</v>
      </c>
      <c r="I59" s="94" t="s">
        <v>145</v>
      </c>
      <c r="J59" s="115"/>
      <c r="K59" s="219" t="s">
        <v>611</v>
      </c>
      <c r="L59" s="112">
        <f>SUM(R59,W59,AB59,AG59,AL59,AQ59,AV59,BA59,BF59,BK59,BP59,BU59)</f>
        <v>138</v>
      </c>
      <c r="M59" s="114">
        <f>SUM(N59:Q59)</f>
        <v>92</v>
      </c>
      <c r="N59" s="115">
        <f>SUM(T59,Y59,AD59,AI59,AN59,AS59,AX59,BC59,BH59,BM59,BR59,BW59)</f>
        <v>18</v>
      </c>
      <c r="O59" s="117">
        <f>SUM(U59,Z59,AE59,AJ59,AO59,AT59,AY59,BD59,BI59,BN59,BS59,BX59)-P59</f>
        <v>0</v>
      </c>
      <c r="P59" s="125">
        <f>SUM(U59,Z59,AE59,AJ59,AO59,AT59,AY59,BD59,BI59,BN59,BS59,BX59)</f>
        <v>74</v>
      </c>
      <c r="Q59" s="118"/>
      <c r="R59" s="112"/>
      <c r="S59" s="117"/>
      <c r="T59" s="201"/>
      <c r="U59" s="201"/>
      <c r="V59" s="230"/>
      <c r="W59" s="117"/>
      <c r="X59" s="117"/>
      <c r="Y59" s="201"/>
      <c r="Z59" s="201"/>
      <c r="AA59" s="118"/>
      <c r="AB59" s="112"/>
      <c r="AC59" s="119"/>
      <c r="AD59" s="136"/>
      <c r="AE59" s="136"/>
      <c r="AF59" s="119"/>
      <c r="AG59" s="119"/>
      <c r="AH59" s="119"/>
      <c r="AI59" s="136"/>
      <c r="AJ59" s="136"/>
      <c r="AK59" s="120"/>
      <c r="AL59" s="112">
        <v>138</v>
      </c>
      <c r="AM59" s="119">
        <f>SUM(AN59:AO59)</f>
        <v>92</v>
      </c>
      <c r="AN59" s="136">
        <v>18</v>
      </c>
      <c r="AO59" s="136">
        <v>74</v>
      </c>
      <c r="AP59" s="119">
        <v>3</v>
      </c>
      <c r="AQ59" s="125"/>
      <c r="AR59" s="119"/>
      <c r="AS59" s="136"/>
      <c r="AT59" s="136"/>
      <c r="AU59" s="119"/>
      <c r="AV59" s="115"/>
      <c r="AW59" s="117"/>
      <c r="AX59" s="201"/>
      <c r="AY59" s="201"/>
      <c r="AZ59" s="117"/>
      <c r="BA59" s="117"/>
      <c r="BB59" s="117"/>
      <c r="BC59" s="201"/>
      <c r="BD59" s="201"/>
      <c r="BE59" s="118"/>
      <c r="BF59" s="124"/>
      <c r="BG59" s="117"/>
      <c r="BH59" s="201"/>
      <c r="BI59" s="201"/>
      <c r="BJ59" s="117"/>
      <c r="BK59" s="117"/>
      <c r="BL59" s="117"/>
      <c r="BM59" s="201"/>
      <c r="BN59" s="201"/>
      <c r="BO59" s="114"/>
      <c r="BP59" s="115"/>
      <c r="BQ59" s="117"/>
      <c r="BR59" s="201"/>
      <c r="BS59" s="201"/>
      <c r="BT59" s="117"/>
      <c r="BU59" s="117"/>
      <c r="BV59" s="117"/>
      <c r="BW59" s="201"/>
      <c r="BX59" s="201"/>
      <c r="BY59" s="118"/>
      <c r="BZ59" s="135">
        <f t="shared" si="5"/>
        <v>3</v>
      </c>
      <c r="CA59" s="220"/>
      <c r="CB59" s="485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2:124" s="11" customFormat="1" ht="28.15" customHeight="1" x14ac:dyDescent="0.35">
      <c r="B60" s="40"/>
      <c r="C60" s="40"/>
      <c r="D60" s="40">
        <v>3</v>
      </c>
      <c r="E60" s="40"/>
      <c r="F60" s="40"/>
      <c r="G60" s="40"/>
      <c r="H60" s="233" t="s">
        <v>197</v>
      </c>
      <c r="I60" s="94" t="s">
        <v>235</v>
      </c>
      <c r="J60" s="141"/>
      <c r="K60" s="113"/>
      <c r="L60" s="112">
        <f>SUM(R60,W60,AB60,AG60,AL60,AQ60,AV60,BA60,BF60,BK60,BP60,BU60)</f>
        <v>90</v>
      </c>
      <c r="M60" s="126">
        <f>SUM(N60:Q60)</f>
        <v>57</v>
      </c>
      <c r="N60" s="112">
        <f>SUM(T60,Y60,AD60,AI60,AN60,AS60,AX60,BC60,BH60,BM60,BR60,BW60)</f>
        <v>9</v>
      </c>
      <c r="O60" s="119"/>
      <c r="P60" s="119">
        <f>SUM(U60,Z60,AE60,AJ60,AO60,AT60,AY60,BD60,BI60,BN60,BS60,BX60)</f>
        <v>48</v>
      </c>
      <c r="Q60" s="120"/>
      <c r="R60" s="112"/>
      <c r="S60" s="119"/>
      <c r="T60" s="136"/>
      <c r="U60" s="136"/>
      <c r="V60" s="119"/>
      <c r="W60" s="119"/>
      <c r="X60" s="119"/>
      <c r="Y60" s="136"/>
      <c r="Z60" s="136"/>
      <c r="AA60" s="120"/>
      <c r="AB60" s="112"/>
      <c r="AC60" s="119"/>
      <c r="AD60" s="136"/>
      <c r="AE60" s="136"/>
      <c r="AF60" s="119"/>
      <c r="AG60" s="119"/>
      <c r="AH60" s="119"/>
      <c r="AI60" s="136"/>
      <c r="AJ60" s="136"/>
      <c r="AK60" s="120"/>
      <c r="AL60" s="125">
        <v>90</v>
      </c>
      <c r="AM60" s="119">
        <f>SUM(AN60:AO60)</f>
        <v>57</v>
      </c>
      <c r="AN60" s="136">
        <v>9</v>
      </c>
      <c r="AO60" s="136">
        <v>48</v>
      </c>
      <c r="AP60" s="119"/>
      <c r="AQ60" s="125"/>
      <c r="AR60" s="119"/>
      <c r="AS60" s="136"/>
      <c r="AT60" s="136"/>
      <c r="AU60" s="119"/>
      <c r="AV60" s="115"/>
      <c r="AW60" s="117"/>
      <c r="AX60" s="201"/>
      <c r="AY60" s="201"/>
      <c r="AZ60" s="117"/>
      <c r="BA60" s="117"/>
      <c r="BB60" s="117"/>
      <c r="BC60" s="201"/>
      <c r="BD60" s="201"/>
      <c r="BE60" s="118"/>
      <c r="BF60" s="119"/>
      <c r="BG60" s="119"/>
      <c r="BH60" s="136"/>
      <c r="BI60" s="136"/>
      <c r="BJ60" s="119"/>
      <c r="BK60" s="119"/>
      <c r="BL60" s="119"/>
      <c r="BM60" s="136"/>
      <c r="BN60" s="136"/>
      <c r="BO60" s="120"/>
      <c r="BP60" s="112"/>
      <c r="BQ60" s="119"/>
      <c r="BR60" s="136"/>
      <c r="BS60" s="136"/>
      <c r="BT60" s="119"/>
      <c r="BU60" s="119"/>
      <c r="BV60" s="119"/>
      <c r="BW60" s="136"/>
      <c r="BX60" s="136"/>
      <c r="BY60" s="120"/>
      <c r="BZ60" s="135">
        <f t="shared" si="5"/>
        <v>0</v>
      </c>
      <c r="CA60" s="22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2:124" s="11" customFormat="1" ht="55.35" customHeight="1" x14ac:dyDescent="0.35">
      <c r="B61" s="40"/>
      <c r="C61" s="40"/>
      <c r="D61" s="40">
        <v>3</v>
      </c>
      <c r="E61" s="40"/>
      <c r="F61" s="40"/>
      <c r="G61" s="40"/>
      <c r="H61" s="233" t="s">
        <v>492</v>
      </c>
      <c r="I61" s="94" t="s">
        <v>217</v>
      </c>
      <c r="J61" s="134"/>
      <c r="K61" s="113"/>
      <c r="L61" s="112">
        <f>SUM(R61,W61,AB61,AG61,AL61,AQ61,AV61,BA61,BF61,BK61,BP61,BU61)</f>
        <v>87</v>
      </c>
      <c r="M61" s="126">
        <f>SUM(N61:Q61)</f>
        <v>54</v>
      </c>
      <c r="N61" s="112">
        <f>SUM(T61,Y61,AD61,AI61,AN61,AS61,AX61,BC61,BH61,BM61,BR61,BW61)</f>
        <v>6</v>
      </c>
      <c r="O61" s="119"/>
      <c r="P61" s="119">
        <f>SUM(U61,Z61,AE61,AJ61,AO61,AT61,AY61,BD61,BI61,BN61,BS61,BX61)</f>
        <v>48</v>
      </c>
      <c r="Q61" s="120"/>
      <c r="R61" s="112"/>
      <c r="S61" s="119"/>
      <c r="T61" s="136"/>
      <c r="U61" s="136"/>
      <c r="V61" s="119"/>
      <c r="W61" s="119"/>
      <c r="X61" s="119"/>
      <c r="Y61" s="136"/>
      <c r="Z61" s="136"/>
      <c r="AA61" s="120"/>
      <c r="AB61" s="112"/>
      <c r="AC61" s="119"/>
      <c r="AD61" s="136"/>
      <c r="AE61" s="136"/>
      <c r="AF61" s="119"/>
      <c r="AG61" s="119"/>
      <c r="AH61" s="119"/>
      <c r="AI61" s="136"/>
      <c r="AJ61" s="136"/>
      <c r="AK61" s="120"/>
      <c r="AL61" s="119"/>
      <c r="AM61" s="119"/>
      <c r="AN61" s="136"/>
      <c r="AO61" s="136"/>
      <c r="AP61" s="119"/>
      <c r="AQ61" s="119">
        <v>87</v>
      </c>
      <c r="AR61" s="119">
        <f>SUM(AS61:AT61)</f>
        <v>54</v>
      </c>
      <c r="AS61" s="136">
        <v>6</v>
      </c>
      <c r="AT61" s="136">
        <v>48</v>
      </c>
      <c r="AU61" s="119"/>
      <c r="AV61" s="115"/>
      <c r="AW61" s="117"/>
      <c r="AX61" s="201"/>
      <c r="AY61" s="201"/>
      <c r="AZ61" s="117"/>
      <c r="BA61" s="117"/>
      <c r="BB61" s="117"/>
      <c r="BC61" s="201"/>
      <c r="BD61" s="201"/>
      <c r="BE61" s="118"/>
      <c r="BF61" s="125"/>
      <c r="BG61" s="119"/>
      <c r="BH61" s="136"/>
      <c r="BI61" s="136"/>
      <c r="BJ61" s="119"/>
      <c r="BK61" s="119"/>
      <c r="BL61" s="119"/>
      <c r="BM61" s="136"/>
      <c r="BN61" s="136"/>
      <c r="BO61" s="126"/>
      <c r="BP61" s="112"/>
      <c r="BQ61" s="119"/>
      <c r="BR61" s="136"/>
      <c r="BS61" s="136"/>
      <c r="BT61" s="119"/>
      <c r="BU61" s="119"/>
      <c r="BV61" s="119"/>
      <c r="BW61" s="136"/>
      <c r="BX61" s="136"/>
      <c r="BY61" s="120"/>
      <c r="BZ61" s="135">
        <f t="shared" si="5"/>
        <v>0</v>
      </c>
      <c r="CA61" s="22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2:124" s="11" customFormat="1" ht="55.35" customHeight="1" x14ac:dyDescent="0.35">
      <c r="B62" s="40"/>
      <c r="C62" s="40"/>
      <c r="D62" s="40">
        <v>3</v>
      </c>
      <c r="E62" s="40"/>
      <c r="F62" s="40"/>
      <c r="G62" s="40"/>
      <c r="H62" s="233" t="s">
        <v>493</v>
      </c>
      <c r="I62" s="94" t="s">
        <v>216</v>
      </c>
      <c r="J62" s="112"/>
      <c r="K62" s="113"/>
      <c r="L62" s="112">
        <f>SUM(R62,W62,AB62,AG62,AL62,AQ62,AV62,BA62,BF62,BK62,BP62,BU62)</f>
        <v>42</v>
      </c>
      <c r="M62" s="126">
        <f>SUM(N62:Q62)</f>
        <v>33</v>
      </c>
      <c r="N62" s="112">
        <f>SUM(T62,Y62,AD62,AI62,AN62,AS62,AX62,BC62,BH62,BM62,BR62,BW62)</f>
        <v>3</v>
      </c>
      <c r="O62" s="119"/>
      <c r="P62" s="119">
        <f>SUM(U62,Z62,AE62,AJ62,AO62,AT62,AY62,BD62,BI62,BN62,BS62,BX62)</f>
        <v>30</v>
      </c>
      <c r="Q62" s="120"/>
      <c r="R62" s="112"/>
      <c r="S62" s="119"/>
      <c r="T62" s="136"/>
      <c r="U62" s="136"/>
      <c r="V62" s="119"/>
      <c r="W62" s="119"/>
      <c r="X62" s="119"/>
      <c r="Y62" s="136"/>
      <c r="Z62" s="136"/>
      <c r="AA62" s="120"/>
      <c r="AB62" s="112"/>
      <c r="AC62" s="119"/>
      <c r="AD62" s="136"/>
      <c r="AE62" s="136"/>
      <c r="AF62" s="119"/>
      <c r="AG62" s="119"/>
      <c r="AH62" s="119"/>
      <c r="AI62" s="136"/>
      <c r="AJ62" s="136"/>
      <c r="AK62" s="120"/>
      <c r="AL62" s="119"/>
      <c r="AM62" s="119"/>
      <c r="AN62" s="136"/>
      <c r="AO62" s="136"/>
      <c r="AP62" s="119"/>
      <c r="AQ62" s="119">
        <v>42</v>
      </c>
      <c r="AR62" s="119">
        <f>SUM(AS62:AT62)</f>
        <v>33</v>
      </c>
      <c r="AS62" s="136">
        <v>3</v>
      </c>
      <c r="AT62" s="136">
        <v>30</v>
      </c>
      <c r="AU62" s="119"/>
      <c r="AV62" s="115"/>
      <c r="AW62" s="117"/>
      <c r="AX62" s="201"/>
      <c r="AY62" s="201"/>
      <c r="AZ62" s="117"/>
      <c r="BA62" s="117"/>
      <c r="BB62" s="117"/>
      <c r="BC62" s="201"/>
      <c r="BD62" s="201"/>
      <c r="BE62" s="118"/>
      <c r="BF62" s="119"/>
      <c r="BG62" s="119"/>
      <c r="BH62" s="136"/>
      <c r="BI62" s="136"/>
      <c r="BJ62" s="126"/>
      <c r="BK62" s="119"/>
      <c r="BL62" s="119"/>
      <c r="BM62" s="136"/>
      <c r="BN62" s="136"/>
      <c r="BO62" s="126"/>
      <c r="BP62" s="112"/>
      <c r="BQ62" s="119"/>
      <c r="BR62" s="136"/>
      <c r="BS62" s="136"/>
      <c r="BT62" s="119"/>
      <c r="BU62" s="119"/>
      <c r="BV62" s="119"/>
      <c r="BW62" s="136"/>
      <c r="BX62" s="136"/>
      <c r="BY62" s="120"/>
      <c r="BZ62" s="135">
        <f t="shared" si="5"/>
        <v>0</v>
      </c>
      <c r="CA62" s="22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2:124" s="11" customFormat="1" ht="54.75" customHeight="1" x14ac:dyDescent="0.35">
      <c r="B63" s="40"/>
      <c r="C63" s="40"/>
      <c r="D63" s="40">
        <v>3</v>
      </c>
      <c r="E63" s="40"/>
      <c r="F63" s="40"/>
      <c r="G63" s="40"/>
      <c r="H63" s="233" t="s">
        <v>494</v>
      </c>
      <c r="I63" s="94" t="s">
        <v>215</v>
      </c>
      <c r="J63" s="112"/>
      <c r="K63" s="120"/>
      <c r="L63" s="112">
        <f>SUM(R63,W63,AB63,AG63,AL63,AQ63,AV63,BA63,BF63,BK63,BP63,BU63)</f>
        <v>51</v>
      </c>
      <c r="M63" s="126">
        <f>SUM(N63:Q63)</f>
        <v>33</v>
      </c>
      <c r="N63" s="112">
        <f>SUM(T63,Y63,AD63,AI63,AN63,AS63,AX63,BC63,BH63,BM63,BR63,BW63)</f>
        <v>3</v>
      </c>
      <c r="O63" s="119"/>
      <c r="P63" s="119">
        <f>SUM(U63,Z63,AE63,AJ63,AO63,AT63,AY63,BD63,BI63,BN63,BS63,BX63)</f>
        <v>30</v>
      </c>
      <c r="Q63" s="120"/>
      <c r="R63" s="112"/>
      <c r="S63" s="119"/>
      <c r="T63" s="136"/>
      <c r="U63" s="136"/>
      <c r="V63" s="119"/>
      <c r="W63" s="119"/>
      <c r="X63" s="119"/>
      <c r="Y63" s="136"/>
      <c r="Z63" s="136"/>
      <c r="AA63" s="120"/>
      <c r="AB63" s="112"/>
      <c r="AC63" s="119"/>
      <c r="AD63" s="136"/>
      <c r="AE63" s="136"/>
      <c r="AF63" s="119"/>
      <c r="AG63" s="119"/>
      <c r="AH63" s="119"/>
      <c r="AI63" s="136"/>
      <c r="AJ63" s="136"/>
      <c r="AK63" s="120"/>
      <c r="AL63" s="119"/>
      <c r="AM63" s="119"/>
      <c r="AN63" s="136"/>
      <c r="AO63" s="136"/>
      <c r="AP63" s="119"/>
      <c r="AQ63" s="119">
        <v>51</v>
      </c>
      <c r="AR63" s="119">
        <f>SUM(AS63:AT63)</f>
        <v>33</v>
      </c>
      <c r="AS63" s="136">
        <v>3</v>
      </c>
      <c r="AT63" s="136">
        <v>30</v>
      </c>
      <c r="AU63" s="119"/>
      <c r="AV63" s="112"/>
      <c r="AW63" s="119"/>
      <c r="AX63" s="136"/>
      <c r="AY63" s="136"/>
      <c r="AZ63" s="117"/>
      <c r="BA63" s="117"/>
      <c r="BB63" s="117"/>
      <c r="BC63" s="201"/>
      <c r="BD63" s="201"/>
      <c r="BE63" s="118"/>
      <c r="BF63" s="125"/>
      <c r="BG63" s="119"/>
      <c r="BH63" s="136"/>
      <c r="BI63" s="136"/>
      <c r="BJ63" s="119"/>
      <c r="BK63" s="125"/>
      <c r="BL63" s="119"/>
      <c r="BM63" s="136"/>
      <c r="BN63" s="136"/>
      <c r="BO63" s="119"/>
      <c r="BP63" s="112"/>
      <c r="BQ63" s="119"/>
      <c r="BR63" s="136"/>
      <c r="BS63" s="136"/>
      <c r="BT63" s="119"/>
      <c r="BU63" s="119"/>
      <c r="BV63" s="119"/>
      <c r="BW63" s="136"/>
      <c r="BX63" s="136"/>
      <c r="BY63" s="120"/>
      <c r="BZ63" s="135">
        <f t="shared" si="5"/>
        <v>0</v>
      </c>
      <c r="CA63" s="22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2:124" s="11" customFormat="1" ht="80.849999999999994" customHeight="1" x14ac:dyDescent="0.35">
      <c r="B64" s="40"/>
      <c r="C64" s="40"/>
      <c r="D64" s="40"/>
      <c r="E64" s="40">
        <v>4</v>
      </c>
      <c r="F64" s="40"/>
      <c r="G64" s="40"/>
      <c r="H64" s="213" t="s">
        <v>142</v>
      </c>
      <c r="I64" s="97" t="s">
        <v>354</v>
      </c>
      <c r="J64" s="112"/>
      <c r="K64" s="120"/>
      <c r="L64" s="112"/>
      <c r="M64" s="126"/>
      <c r="N64" s="112"/>
      <c r="O64" s="119"/>
      <c r="P64" s="119"/>
      <c r="Q64" s="120"/>
      <c r="R64" s="112"/>
      <c r="S64" s="119"/>
      <c r="T64" s="136"/>
      <c r="U64" s="136"/>
      <c r="V64" s="119"/>
      <c r="W64" s="119"/>
      <c r="X64" s="119"/>
      <c r="Y64" s="136"/>
      <c r="Z64" s="136"/>
      <c r="AA64" s="120"/>
      <c r="AB64" s="112"/>
      <c r="AC64" s="119"/>
      <c r="AD64" s="136"/>
      <c r="AE64" s="136"/>
      <c r="AF64" s="119"/>
      <c r="AG64" s="125"/>
      <c r="AH64" s="119"/>
      <c r="AI64" s="136"/>
      <c r="AJ64" s="136"/>
      <c r="AK64" s="120"/>
      <c r="AL64" s="125"/>
      <c r="AM64" s="119"/>
      <c r="AN64" s="136"/>
      <c r="AO64" s="136"/>
      <c r="AP64" s="119"/>
      <c r="AQ64" s="119"/>
      <c r="AR64" s="119"/>
      <c r="AS64" s="136"/>
      <c r="AT64" s="136"/>
      <c r="AU64" s="126"/>
      <c r="AV64" s="112"/>
      <c r="AW64" s="119"/>
      <c r="AX64" s="136"/>
      <c r="AY64" s="136"/>
      <c r="AZ64" s="119"/>
      <c r="BA64" s="119"/>
      <c r="BB64" s="119"/>
      <c r="BC64" s="136"/>
      <c r="BD64" s="136"/>
      <c r="BE64" s="120"/>
      <c r="BF64" s="125"/>
      <c r="BG64" s="119"/>
      <c r="BH64" s="136"/>
      <c r="BI64" s="136"/>
      <c r="BJ64" s="119"/>
      <c r="BK64" s="119"/>
      <c r="BL64" s="119"/>
      <c r="BM64" s="136"/>
      <c r="BN64" s="136"/>
      <c r="BO64" s="126"/>
      <c r="BP64" s="112"/>
      <c r="BQ64" s="119"/>
      <c r="BR64" s="136"/>
      <c r="BS64" s="136"/>
      <c r="BT64" s="119"/>
      <c r="BU64" s="119"/>
      <c r="BV64" s="119"/>
      <c r="BW64" s="136"/>
      <c r="BX64" s="136"/>
      <c r="BY64" s="120"/>
      <c r="BZ64" s="135">
        <f t="shared" si="5"/>
        <v>0</v>
      </c>
      <c r="CA64" s="220" t="s">
        <v>452</v>
      </c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2:124" s="11" customFormat="1" ht="54.75" customHeight="1" x14ac:dyDescent="0.35">
      <c r="B65" s="40"/>
      <c r="C65" s="40"/>
      <c r="D65" s="40"/>
      <c r="E65" s="40">
        <v>4</v>
      </c>
      <c r="F65" s="40"/>
      <c r="G65" s="40"/>
      <c r="H65" s="228" t="s">
        <v>165</v>
      </c>
      <c r="I65" s="94" t="s">
        <v>602</v>
      </c>
      <c r="J65" s="134">
        <v>7</v>
      </c>
      <c r="K65" s="113"/>
      <c r="L65" s="112">
        <f t="shared" ref="L65:L70" si="6">SUM(R65,W65,AB65,AG65,AL65,AQ65,AV65,BA65,BF65,BK65,BP65,BU65)</f>
        <v>120</v>
      </c>
      <c r="M65" s="126">
        <f t="shared" ref="M65:M70" si="7">SUM(N65:Q65)</f>
        <v>62</v>
      </c>
      <c r="N65" s="112">
        <f t="shared" ref="N65:N70" si="8">SUM(T65,Y65,AD65,AI65,AN65,AS65,AX65,BC65,BH65,BM65,BR65,BW65)</f>
        <v>8</v>
      </c>
      <c r="O65" s="119"/>
      <c r="P65" s="119">
        <f t="shared" ref="P65:P70" si="9">SUM(U65,Z65,AE65,AJ65,AO65,AT65,AY65,BD65,BI65,BN65,BS65,BX65)</f>
        <v>54</v>
      </c>
      <c r="Q65" s="120"/>
      <c r="R65" s="112"/>
      <c r="S65" s="119"/>
      <c r="T65" s="136"/>
      <c r="U65" s="136"/>
      <c r="V65" s="119"/>
      <c r="W65" s="119"/>
      <c r="X65" s="119"/>
      <c r="Y65" s="136"/>
      <c r="Z65" s="136"/>
      <c r="AA65" s="120"/>
      <c r="AB65" s="112"/>
      <c r="AC65" s="119"/>
      <c r="AD65" s="136"/>
      <c r="AE65" s="136"/>
      <c r="AF65" s="119"/>
      <c r="AG65" s="119"/>
      <c r="AH65" s="119"/>
      <c r="AI65" s="136"/>
      <c r="AJ65" s="136"/>
      <c r="AK65" s="120"/>
      <c r="AL65" s="125"/>
      <c r="AM65" s="119"/>
      <c r="AN65" s="136"/>
      <c r="AO65" s="136"/>
      <c r="AP65" s="119"/>
      <c r="AQ65" s="119"/>
      <c r="AR65" s="119"/>
      <c r="AS65" s="136"/>
      <c r="AT65" s="136"/>
      <c r="AU65" s="126"/>
      <c r="AV65" s="112">
        <v>120</v>
      </c>
      <c r="AW65" s="119">
        <f>SUM(AX65:AY65)</f>
        <v>62</v>
      </c>
      <c r="AX65" s="136">
        <v>8</v>
      </c>
      <c r="AY65" s="136">
        <v>54</v>
      </c>
      <c r="AZ65" s="119">
        <v>3</v>
      </c>
      <c r="BA65" s="119"/>
      <c r="BB65" s="119"/>
      <c r="BC65" s="136"/>
      <c r="BD65" s="136"/>
      <c r="BE65" s="120"/>
      <c r="BF65" s="119"/>
      <c r="BG65" s="119"/>
      <c r="BH65" s="136"/>
      <c r="BI65" s="136"/>
      <c r="BJ65" s="119"/>
      <c r="BK65" s="119"/>
      <c r="BL65" s="119"/>
      <c r="BM65" s="136"/>
      <c r="BN65" s="136"/>
      <c r="BO65" s="120"/>
      <c r="BP65" s="112"/>
      <c r="BQ65" s="119"/>
      <c r="BR65" s="136"/>
      <c r="BS65" s="136"/>
      <c r="BT65" s="119"/>
      <c r="BU65" s="119"/>
      <c r="BV65" s="119"/>
      <c r="BW65" s="136"/>
      <c r="BX65" s="136"/>
      <c r="BY65" s="120"/>
      <c r="BZ65" s="135">
        <f t="shared" si="5"/>
        <v>3</v>
      </c>
      <c r="CA65" s="22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2:124" s="11" customFormat="1" ht="53.85" customHeight="1" x14ac:dyDescent="0.35">
      <c r="B66" s="40"/>
      <c r="C66" s="40"/>
      <c r="D66" s="40"/>
      <c r="E66" s="40">
        <v>4</v>
      </c>
      <c r="F66" s="40"/>
      <c r="G66" s="40"/>
      <c r="H66" s="228" t="s">
        <v>166</v>
      </c>
      <c r="I66" s="94" t="s">
        <v>319</v>
      </c>
      <c r="J66" s="112"/>
      <c r="K66" s="120">
        <v>7</v>
      </c>
      <c r="L66" s="112">
        <f t="shared" si="6"/>
        <v>120</v>
      </c>
      <c r="M66" s="126">
        <f t="shared" si="7"/>
        <v>62</v>
      </c>
      <c r="N66" s="112">
        <f t="shared" si="8"/>
        <v>8</v>
      </c>
      <c r="O66" s="119"/>
      <c r="P66" s="119">
        <f t="shared" si="9"/>
        <v>54</v>
      </c>
      <c r="Q66" s="120"/>
      <c r="R66" s="112"/>
      <c r="S66" s="119"/>
      <c r="T66" s="136"/>
      <c r="U66" s="136"/>
      <c r="V66" s="119"/>
      <c r="W66" s="119"/>
      <c r="X66" s="119"/>
      <c r="Y66" s="136"/>
      <c r="Z66" s="136"/>
      <c r="AA66" s="120"/>
      <c r="AB66" s="112"/>
      <c r="AC66" s="119"/>
      <c r="AD66" s="136"/>
      <c r="AE66" s="136"/>
      <c r="AF66" s="119"/>
      <c r="AG66" s="119"/>
      <c r="AH66" s="119"/>
      <c r="AI66" s="136"/>
      <c r="AJ66" s="136"/>
      <c r="AK66" s="120"/>
      <c r="AL66" s="125"/>
      <c r="AM66" s="119"/>
      <c r="AN66" s="136"/>
      <c r="AO66" s="136"/>
      <c r="AP66" s="119"/>
      <c r="AQ66" s="119"/>
      <c r="AR66" s="119"/>
      <c r="AS66" s="136"/>
      <c r="AT66" s="136"/>
      <c r="AU66" s="126"/>
      <c r="AV66" s="112">
        <v>120</v>
      </c>
      <c r="AW66" s="119">
        <f>SUM(AX66:AY66)</f>
        <v>62</v>
      </c>
      <c r="AX66" s="136">
        <v>8</v>
      </c>
      <c r="AY66" s="136">
        <v>54</v>
      </c>
      <c r="AZ66" s="119">
        <v>3</v>
      </c>
      <c r="BA66" s="119"/>
      <c r="BB66" s="119"/>
      <c r="BC66" s="136"/>
      <c r="BD66" s="136"/>
      <c r="BE66" s="120"/>
      <c r="BF66" s="119"/>
      <c r="BG66" s="119"/>
      <c r="BH66" s="136"/>
      <c r="BI66" s="136"/>
      <c r="BJ66" s="119"/>
      <c r="BK66" s="119"/>
      <c r="BL66" s="119"/>
      <c r="BM66" s="136"/>
      <c r="BN66" s="136"/>
      <c r="BO66" s="120"/>
      <c r="BP66" s="112"/>
      <c r="BQ66" s="119"/>
      <c r="BR66" s="136"/>
      <c r="BS66" s="136"/>
      <c r="BT66" s="119"/>
      <c r="BU66" s="119"/>
      <c r="BV66" s="119"/>
      <c r="BW66" s="136"/>
      <c r="BX66" s="136"/>
      <c r="BY66" s="120"/>
      <c r="BZ66" s="135">
        <f t="shared" si="5"/>
        <v>3</v>
      </c>
      <c r="CA66" s="22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2:124" s="11" customFormat="1" ht="80.849999999999994" customHeight="1" x14ac:dyDescent="0.35">
      <c r="B67" s="40"/>
      <c r="C67" s="40"/>
      <c r="D67" s="40"/>
      <c r="E67" s="40">
        <v>4</v>
      </c>
      <c r="F67" s="40"/>
      <c r="G67" s="40"/>
      <c r="H67" s="213" t="s">
        <v>205</v>
      </c>
      <c r="I67" s="97" t="s">
        <v>322</v>
      </c>
      <c r="J67" s="214"/>
      <c r="K67" s="236">
        <v>5</v>
      </c>
      <c r="L67" s="112">
        <f t="shared" si="6"/>
        <v>0</v>
      </c>
      <c r="M67" s="114">
        <f t="shared" si="7"/>
        <v>0</v>
      </c>
      <c r="N67" s="115">
        <f t="shared" si="8"/>
        <v>0</v>
      </c>
      <c r="O67" s="117">
        <f>SUM(U67,Z67,AE67,AJ67,AO67,AT67,AY67,BD67,BI67,BN67,BS67,BX67)-P67</f>
        <v>0</v>
      </c>
      <c r="P67" s="124">
        <f t="shared" si="9"/>
        <v>0</v>
      </c>
      <c r="Q67" s="118"/>
      <c r="R67" s="138"/>
      <c r="S67" s="122"/>
      <c r="T67" s="122"/>
      <c r="U67" s="122"/>
      <c r="V67" s="217"/>
      <c r="W67" s="122"/>
      <c r="X67" s="122"/>
      <c r="Y67" s="122"/>
      <c r="Z67" s="122"/>
      <c r="AA67" s="217"/>
      <c r="AB67" s="138"/>
      <c r="AC67" s="122"/>
      <c r="AD67" s="122"/>
      <c r="AE67" s="122"/>
      <c r="AF67" s="217"/>
      <c r="AG67" s="122"/>
      <c r="AH67" s="122"/>
      <c r="AI67" s="122"/>
      <c r="AJ67" s="122"/>
      <c r="AK67" s="237"/>
      <c r="AL67" s="116"/>
      <c r="AM67" s="116"/>
      <c r="AN67" s="238"/>
      <c r="AO67" s="238"/>
      <c r="AP67" s="236">
        <v>3</v>
      </c>
      <c r="AQ67" s="116"/>
      <c r="AR67" s="116"/>
      <c r="AS67" s="238"/>
      <c r="AT67" s="238"/>
      <c r="AU67" s="236"/>
      <c r="AV67" s="139"/>
      <c r="AW67" s="119"/>
      <c r="AX67" s="238"/>
      <c r="AY67" s="238"/>
      <c r="AZ67" s="128"/>
      <c r="BA67" s="116"/>
      <c r="BB67" s="116"/>
      <c r="BC67" s="238"/>
      <c r="BD67" s="238"/>
      <c r="BE67" s="236"/>
      <c r="BF67" s="121"/>
      <c r="BG67" s="122"/>
      <c r="BH67" s="122"/>
      <c r="BI67" s="122"/>
      <c r="BJ67" s="146"/>
      <c r="BK67" s="122"/>
      <c r="BL67" s="122"/>
      <c r="BM67" s="122"/>
      <c r="BN67" s="122"/>
      <c r="BO67" s="218"/>
      <c r="BP67" s="239"/>
      <c r="BQ67" s="122"/>
      <c r="BR67" s="122"/>
      <c r="BS67" s="122"/>
      <c r="BT67" s="217"/>
      <c r="BU67" s="122"/>
      <c r="BV67" s="122"/>
      <c r="BW67" s="122"/>
      <c r="BX67" s="122"/>
      <c r="BY67" s="218"/>
      <c r="BZ67" s="135">
        <f t="shared" si="5"/>
        <v>3</v>
      </c>
      <c r="CA67" s="22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2:124" s="11" customFormat="1" ht="53.85" customHeight="1" x14ac:dyDescent="0.35">
      <c r="B68" s="40"/>
      <c r="C68" s="40"/>
      <c r="D68" s="40"/>
      <c r="E68" s="40">
        <v>4</v>
      </c>
      <c r="F68" s="40"/>
      <c r="G68" s="40"/>
      <c r="H68" s="233" t="s">
        <v>206</v>
      </c>
      <c r="I68" s="240" t="s">
        <v>212</v>
      </c>
      <c r="J68" s="115"/>
      <c r="K68" s="118"/>
      <c r="L68" s="112">
        <f t="shared" si="6"/>
        <v>72</v>
      </c>
      <c r="M68" s="114">
        <f t="shared" si="7"/>
        <v>48</v>
      </c>
      <c r="N68" s="115">
        <f t="shared" si="8"/>
        <v>8</v>
      </c>
      <c r="O68" s="117">
        <f>SUM(U68,Z68,AE68,AJ68,AO68,AT68,AY68,BD68,BI68,BN68,BS68,BX68)-P68</f>
        <v>0</v>
      </c>
      <c r="P68" s="124">
        <f t="shared" si="9"/>
        <v>40</v>
      </c>
      <c r="Q68" s="118"/>
      <c r="R68" s="115"/>
      <c r="S68" s="117"/>
      <c r="T68" s="201"/>
      <c r="U68" s="201"/>
      <c r="V68" s="117"/>
      <c r="W68" s="117"/>
      <c r="X68" s="117"/>
      <c r="Y68" s="201"/>
      <c r="Z68" s="201"/>
      <c r="AA68" s="114"/>
      <c r="AB68" s="115"/>
      <c r="AC68" s="117"/>
      <c r="AD68" s="201"/>
      <c r="AE68" s="201"/>
      <c r="AF68" s="230"/>
      <c r="AG68" s="117"/>
      <c r="AH68" s="117"/>
      <c r="AI68" s="201"/>
      <c r="AJ68" s="201"/>
      <c r="AK68" s="114"/>
      <c r="AL68" s="128">
        <v>72</v>
      </c>
      <c r="AM68" s="119">
        <f>SUM(AN68:AO68)</f>
        <v>48</v>
      </c>
      <c r="AN68" s="238">
        <v>8</v>
      </c>
      <c r="AO68" s="238">
        <v>40</v>
      </c>
      <c r="AP68" s="140"/>
      <c r="AQ68" s="128"/>
      <c r="AR68" s="119"/>
      <c r="AS68" s="238"/>
      <c r="AT68" s="238"/>
      <c r="AU68" s="140"/>
      <c r="AV68" s="144"/>
      <c r="AW68" s="116"/>
      <c r="AX68" s="238"/>
      <c r="AY68" s="238"/>
      <c r="AZ68" s="116"/>
      <c r="BA68" s="128"/>
      <c r="BB68" s="119"/>
      <c r="BC68" s="238"/>
      <c r="BD68" s="238"/>
      <c r="BE68" s="140"/>
      <c r="BF68" s="112"/>
      <c r="BG68" s="119"/>
      <c r="BH68" s="136"/>
      <c r="BI68" s="136"/>
      <c r="BJ68" s="119"/>
      <c r="BK68" s="116"/>
      <c r="BL68" s="119"/>
      <c r="BM68" s="238"/>
      <c r="BN68" s="238"/>
      <c r="BO68" s="236"/>
      <c r="BP68" s="112"/>
      <c r="BQ68" s="117"/>
      <c r="BR68" s="201"/>
      <c r="BS68" s="201"/>
      <c r="BT68" s="119"/>
      <c r="BU68" s="119"/>
      <c r="BV68" s="117"/>
      <c r="BW68" s="201"/>
      <c r="BX68" s="201"/>
      <c r="BY68" s="127"/>
      <c r="BZ68" s="135">
        <f t="shared" si="5"/>
        <v>0</v>
      </c>
      <c r="CA68" s="220" t="s">
        <v>452</v>
      </c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2:124" s="11" customFormat="1" ht="53.1" customHeight="1" x14ac:dyDescent="0.35">
      <c r="B69" s="40"/>
      <c r="C69" s="40"/>
      <c r="D69" s="40"/>
      <c r="E69" s="40">
        <v>4</v>
      </c>
      <c r="F69" s="40"/>
      <c r="G69" s="40"/>
      <c r="H69" s="233" t="s">
        <v>207</v>
      </c>
      <c r="I69" s="98" t="s">
        <v>184</v>
      </c>
      <c r="J69" s="115"/>
      <c r="K69" s="118"/>
      <c r="L69" s="112">
        <f t="shared" si="6"/>
        <v>40</v>
      </c>
      <c r="M69" s="114">
        <f t="shared" si="7"/>
        <v>24</v>
      </c>
      <c r="N69" s="115">
        <f t="shared" si="8"/>
        <v>0</v>
      </c>
      <c r="O69" s="117">
        <f>SUM(U69,Z69,AE69,AJ69,AO69,AT69,AY69,BD69,BI69,BN69,BS69,BX69)-P69</f>
        <v>0</v>
      </c>
      <c r="P69" s="124">
        <f t="shared" si="9"/>
        <v>24</v>
      </c>
      <c r="Q69" s="118"/>
      <c r="R69" s="115"/>
      <c r="S69" s="117"/>
      <c r="T69" s="201"/>
      <c r="U69" s="201"/>
      <c r="V69" s="117"/>
      <c r="W69" s="117"/>
      <c r="X69" s="117"/>
      <c r="Y69" s="201"/>
      <c r="Z69" s="201"/>
      <c r="AA69" s="114"/>
      <c r="AB69" s="115"/>
      <c r="AC69" s="117"/>
      <c r="AD69" s="201"/>
      <c r="AE69" s="201"/>
      <c r="AF69" s="230"/>
      <c r="AG69" s="117"/>
      <c r="AH69" s="117"/>
      <c r="AI69" s="201"/>
      <c r="AJ69" s="201"/>
      <c r="AK69" s="114"/>
      <c r="AL69" s="128">
        <v>40</v>
      </c>
      <c r="AM69" s="119">
        <f>SUM(AN69:AO69)</f>
        <v>24</v>
      </c>
      <c r="AN69" s="238"/>
      <c r="AO69" s="238">
        <v>24</v>
      </c>
      <c r="AP69" s="140"/>
      <c r="AQ69" s="128"/>
      <c r="AR69" s="119"/>
      <c r="AS69" s="238"/>
      <c r="AT69" s="238"/>
      <c r="AU69" s="140"/>
      <c r="AV69" s="144"/>
      <c r="AW69" s="116"/>
      <c r="AX69" s="238"/>
      <c r="AY69" s="238"/>
      <c r="AZ69" s="116"/>
      <c r="BA69" s="128"/>
      <c r="BB69" s="119"/>
      <c r="BC69" s="238"/>
      <c r="BD69" s="238"/>
      <c r="BE69" s="140"/>
      <c r="BF69" s="112"/>
      <c r="BG69" s="119"/>
      <c r="BH69" s="136"/>
      <c r="BI69" s="136"/>
      <c r="BJ69" s="119"/>
      <c r="BK69" s="116"/>
      <c r="BL69" s="119"/>
      <c r="BM69" s="238"/>
      <c r="BN69" s="238"/>
      <c r="BO69" s="236"/>
      <c r="BP69" s="112"/>
      <c r="BQ69" s="117"/>
      <c r="BR69" s="201"/>
      <c r="BS69" s="201"/>
      <c r="BT69" s="119"/>
      <c r="BU69" s="119"/>
      <c r="BV69" s="117"/>
      <c r="BW69" s="201"/>
      <c r="BX69" s="201"/>
      <c r="BY69" s="120"/>
      <c r="BZ69" s="135">
        <f t="shared" si="5"/>
        <v>0</v>
      </c>
      <c r="CA69" s="220" t="s">
        <v>290</v>
      </c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2:124" s="11" customFormat="1" ht="79.150000000000006" customHeight="1" x14ac:dyDescent="0.35">
      <c r="B70" s="40"/>
      <c r="C70" s="40"/>
      <c r="D70" s="40"/>
      <c r="E70" s="40"/>
      <c r="F70" s="40"/>
      <c r="G70" s="40"/>
      <c r="H70" s="233" t="s">
        <v>389</v>
      </c>
      <c r="I70" s="98" t="s">
        <v>367</v>
      </c>
      <c r="J70" s="144"/>
      <c r="K70" s="118">
        <v>8</v>
      </c>
      <c r="L70" s="112">
        <f t="shared" si="6"/>
        <v>95</v>
      </c>
      <c r="M70" s="114">
        <f t="shared" si="7"/>
        <v>54</v>
      </c>
      <c r="N70" s="115">
        <f t="shared" si="8"/>
        <v>0</v>
      </c>
      <c r="O70" s="117">
        <f>SUM(U70,Z70,AE70,AJ70,AO70,AT70,AY70,BD70,BI70,BN70,BS70,BX70)-P70</f>
        <v>0</v>
      </c>
      <c r="P70" s="124">
        <f t="shared" si="9"/>
        <v>54</v>
      </c>
      <c r="Q70" s="118"/>
      <c r="R70" s="243"/>
      <c r="S70" s="116"/>
      <c r="T70" s="238"/>
      <c r="U70" s="238"/>
      <c r="V70" s="116"/>
      <c r="W70" s="116"/>
      <c r="X70" s="116"/>
      <c r="Y70" s="238"/>
      <c r="Z70" s="238"/>
      <c r="AA70" s="241"/>
      <c r="AB70" s="144"/>
      <c r="AC70" s="116"/>
      <c r="AD70" s="238"/>
      <c r="AE70" s="238"/>
      <c r="AF70" s="244"/>
      <c r="AG70" s="116"/>
      <c r="AH70" s="116"/>
      <c r="AI70" s="238"/>
      <c r="AJ70" s="238"/>
      <c r="AK70" s="241"/>
      <c r="AL70" s="242"/>
      <c r="AM70" s="116"/>
      <c r="AN70" s="238"/>
      <c r="AO70" s="238"/>
      <c r="AP70" s="116"/>
      <c r="AQ70" s="242"/>
      <c r="AR70" s="116"/>
      <c r="AS70" s="238"/>
      <c r="AT70" s="238"/>
      <c r="AU70" s="241"/>
      <c r="AV70" s="139"/>
      <c r="AW70" s="128"/>
      <c r="AX70" s="238"/>
      <c r="AY70" s="238"/>
      <c r="AZ70" s="128"/>
      <c r="BA70" s="139">
        <v>95</v>
      </c>
      <c r="BB70" s="128">
        <f>SUM(BC70:BD70)</f>
        <v>54</v>
      </c>
      <c r="BC70" s="238"/>
      <c r="BD70" s="238">
        <v>54</v>
      </c>
      <c r="BE70" s="128">
        <v>3</v>
      </c>
      <c r="BF70" s="139"/>
      <c r="BG70" s="116"/>
      <c r="BH70" s="238"/>
      <c r="BI70" s="238"/>
      <c r="BJ70" s="128"/>
      <c r="BK70" s="116"/>
      <c r="BL70" s="128"/>
      <c r="BM70" s="238"/>
      <c r="BN70" s="238"/>
      <c r="BO70" s="236"/>
      <c r="BP70" s="139"/>
      <c r="BQ70" s="116"/>
      <c r="BR70" s="238"/>
      <c r="BS70" s="238"/>
      <c r="BT70" s="128"/>
      <c r="BU70" s="128"/>
      <c r="BV70" s="116"/>
      <c r="BW70" s="238"/>
      <c r="BX70" s="238"/>
      <c r="BY70" s="140"/>
      <c r="BZ70" s="135"/>
      <c r="CA70" s="245" t="s">
        <v>291</v>
      </c>
      <c r="CB70" s="485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2:124" s="396" customFormat="1" ht="79.5" customHeight="1" x14ac:dyDescent="0.35">
      <c r="B71" s="397"/>
      <c r="C71" s="397"/>
      <c r="D71" s="397"/>
      <c r="E71" s="397">
        <v>4</v>
      </c>
      <c r="F71" s="397">
        <v>5</v>
      </c>
      <c r="G71" s="397"/>
      <c r="H71" s="213" t="s">
        <v>209</v>
      </c>
      <c r="I71" s="246" t="s">
        <v>355</v>
      </c>
      <c r="J71" s="139"/>
      <c r="K71" s="110" t="s">
        <v>482</v>
      </c>
      <c r="L71" s="139"/>
      <c r="M71" s="129"/>
      <c r="N71" s="139"/>
      <c r="O71" s="128"/>
      <c r="P71" s="128"/>
      <c r="Q71" s="140"/>
      <c r="R71" s="247"/>
      <c r="S71" s="128"/>
      <c r="T71" s="248"/>
      <c r="U71" s="248"/>
      <c r="V71" s="128"/>
      <c r="W71" s="128"/>
      <c r="X71" s="128"/>
      <c r="Y71" s="248"/>
      <c r="Z71" s="248"/>
      <c r="AA71" s="129"/>
      <c r="AB71" s="139"/>
      <c r="AC71" s="128"/>
      <c r="AD71" s="248"/>
      <c r="AE71" s="248"/>
      <c r="AF71" s="128"/>
      <c r="AG71" s="128"/>
      <c r="AH71" s="128"/>
      <c r="AI71" s="248"/>
      <c r="AJ71" s="248"/>
      <c r="AK71" s="140"/>
      <c r="AL71" s="142"/>
      <c r="AM71" s="128"/>
      <c r="AN71" s="248"/>
      <c r="AO71" s="248"/>
      <c r="AP71" s="128"/>
      <c r="AQ71" s="128"/>
      <c r="AR71" s="128"/>
      <c r="AS71" s="248"/>
      <c r="AT71" s="248"/>
      <c r="AU71" s="129"/>
      <c r="AV71" s="128"/>
      <c r="AW71" s="128"/>
      <c r="AX71" s="248"/>
      <c r="AY71" s="248"/>
      <c r="AZ71" s="140">
        <v>3</v>
      </c>
      <c r="BA71" s="142"/>
      <c r="BB71" s="128"/>
      <c r="BC71" s="248"/>
      <c r="BD71" s="248"/>
      <c r="BE71" s="128">
        <v>6</v>
      </c>
      <c r="BF71" s="142"/>
      <c r="BG71" s="128"/>
      <c r="BH71" s="248"/>
      <c r="BI71" s="248"/>
      <c r="BJ71" s="128"/>
      <c r="BK71" s="128"/>
      <c r="BL71" s="128"/>
      <c r="BM71" s="248"/>
      <c r="BN71" s="248"/>
      <c r="BO71" s="140"/>
      <c r="BP71" s="139"/>
      <c r="BQ71" s="128"/>
      <c r="BR71" s="248"/>
      <c r="BS71" s="248"/>
      <c r="BT71" s="128"/>
      <c r="BU71" s="128"/>
      <c r="BV71" s="128"/>
      <c r="BW71" s="248"/>
      <c r="BX71" s="248"/>
      <c r="BY71" s="140"/>
      <c r="BZ71" s="135">
        <f t="shared" ref="BZ71:BZ81" si="10">SUM(V71,AA71,AF71,AK71,AP71,AU71,AZ71,BE71,BJ71,BO71,BT71,BY71)</f>
        <v>9</v>
      </c>
      <c r="CA71" s="220"/>
      <c r="CB71" s="479"/>
      <c r="CC71" s="398"/>
      <c r="CD71" s="398"/>
      <c r="CE71" s="398"/>
      <c r="CF71" s="398"/>
      <c r="CG71" s="398"/>
      <c r="CH71" s="398"/>
      <c r="CI71" s="398"/>
      <c r="CJ71" s="398"/>
      <c r="CK71" s="398"/>
      <c r="CL71" s="398"/>
      <c r="CM71" s="398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98"/>
      <c r="CZ71" s="398"/>
      <c r="DA71" s="398"/>
      <c r="DB71" s="398"/>
      <c r="DC71" s="398"/>
      <c r="DD71" s="398"/>
      <c r="DE71" s="398"/>
      <c r="DF71" s="398"/>
      <c r="DG71" s="398"/>
      <c r="DH71" s="398"/>
      <c r="DI71" s="398"/>
      <c r="DJ71" s="398"/>
      <c r="DK71" s="398"/>
      <c r="DL71" s="398"/>
      <c r="DM71" s="398"/>
      <c r="DN71" s="398"/>
      <c r="DO71" s="398"/>
      <c r="DP71" s="398"/>
      <c r="DQ71" s="398"/>
      <c r="DR71" s="398"/>
      <c r="DS71" s="398"/>
      <c r="DT71" s="398"/>
    </row>
    <row r="72" spans="2:124" s="11" customFormat="1" ht="81.599999999999994" customHeight="1" x14ac:dyDescent="0.35">
      <c r="B72" s="40"/>
      <c r="C72" s="40"/>
      <c r="D72" s="40"/>
      <c r="E72" s="40">
        <v>4</v>
      </c>
      <c r="F72" s="40"/>
      <c r="G72" s="40"/>
      <c r="H72" s="249" t="s">
        <v>210</v>
      </c>
      <c r="I72" s="93" t="s">
        <v>604</v>
      </c>
      <c r="J72" s="139"/>
      <c r="K72" s="140"/>
      <c r="L72" s="139">
        <f t="shared" ref="L72:L81" si="11">SUM(R72,W72,AB72,AG72,AL72,AQ72,AV72,BA72,BF72,BK72,BP72,BU72)</f>
        <v>72</v>
      </c>
      <c r="M72" s="129">
        <f t="shared" ref="M72:M81" si="12">SUM(N72:Q72)</f>
        <v>44</v>
      </c>
      <c r="N72" s="139">
        <f t="shared" ref="N72:N81" si="13">SUM(T72,Y72,AD72,AI72,AN72,AS72,AX72,BC72,BH72,BM72,BR72,BW72)</f>
        <v>8</v>
      </c>
      <c r="O72" s="128"/>
      <c r="P72" s="128">
        <f t="shared" ref="P72:P81" si="14">SUM(U72,Z72,AE72,AJ72,AO72,AT72,AY72,BD72,BI72,BN72,BS72,BX72)</f>
        <v>36</v>
      </c>
      <c r="Q72" s="140"/>
      <c r="R72" s="139"/>
      <c r="S72" s="128"/>
      <c r="T72" s="248"/>
      <c r="U72" s="248"/>
      <c r="V72" s="128"/>
      <c r="W72" s="128"/>
      <c r="X72" s="128"/>
      <c r="Y72" s="248"/>
      <c r="Z72" s="248"/>
      <c r="AA72" s="140"/>
      <c r="AB72" s="139"/>
      <c r="AC72" s="128"/>
      <c r="AD72" s="248"/>
      <c r="AE72" s="248"/>
      <c r="AF72" s="128"/>
      <c r="AG72" s="128"/>
      <c r="AH72" s="128"/>
      <c r="AI72" s="248"/>
      <c r="AJ72" s="248"/>
      <c r="AK72" s="140"/>
      <c r="AL72" s="139"/>
      <c r="AM72" s="128"/>
      <c r="AN72" s="248"/>
      <c r="AO72" s="248"/>
      <c r="AP72" s="128"/>
      <c r="AQ72" s="128"/>
      <c r="AR72" s="128"/>
      <c r="AS72" s="248"/>
      <c r="AT72" s="248"/>
      <c r="AU72" s="129"/>
      <c r="AV72" s="128">
        <v>72</v>
      </c>
      <c r="AW72" s="128">
        <f>SUM(AX72:AY72)</f>
        <v>44</v>
      </c>
      <c r="AX72" s="248">
        <v>8</v>
      </c>
      <c r="AY72" s="248">
        <v>36</v>
      </c>
      <c r="AZ72" s="140"/>
      <c r="BA72" s="128"/>
      <c r="BB72" s="128"/>
      <c r="BC72" s="248"/>
      <c r="BD72" s="248"/>
      <c r="BE72" s="128"/>
      <c r="BF72" s="128"/>
      <c r="BG72" s="128"/>
      <c r="BH72" s="248"/>
      <c r="BI72" s="248"/>
      <c r="BJ72" s="128"/>
      <c r="BK72" s="128"/>
      <c r="BL72" s="128"/>
      <c r="BM72" s="248"/>
      <c r="BN72" s="248"/>
      <c r="BO72" s="129"/>
      <c r="BP72" s="139"/>
      <c r="BQ72" s="128"/>
      <c r="BR72" s="248"/>
      <c r="BS72" s="248"/>
      <c r="BT72" s="128"/>
      <c r="BU72" s="128"/>
      <c r="BV72" s="128"/>
      <c r="BW72" s="248"/>
      <c r="BX72" s="248"/>
      <c r="BY72" s="140"/>
      <c r="BZ72" s="250">
        <f t="shared" si="10"/>
        <v>0</v>
      </c>
      <c r="CA72" s="251" t="s">
        <v>452</v>
      </c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2:124" s="11" customFormat="1" ht="59.45" customHeight="1" x14ac:dyDescent="0.35">
      <c r="B73" s="40"/>
      <c r="C73" s="40"/>
      <c r="D73" s="40"/>
      <c r="E73" s="40">
        <v>4</v>
      </c>
      <c r="F73" s="40"/>
      <c r="G73" s="40"/>
      <c r="H73" s="233" t="s">
        <v>221</v>
      </c>
      <c r="I73" s="94" t="s">
        <v>583</v>
      </c>
      <c r="J73" s="112"/>
      <c r="K73" s="113"/>
      <c r="L73" s="112">
        <f t="shared" si="11"/>
        <v>40</v>
      </c>
      <c r="M73" s="126">
        <f t="shared" si="12"/>
        <v>22</v>
      </c>
      <c r="N73" s="112">
        <f t="shared" si="13"/>
        <v>4</v>
      </c>
      <c r="O73" s="119"/>
      <c r="P73" s="119">
        <f t="shared" si="14"/>
        <v>18</v>
      </c>
      <c r="Q73" s="120"/>
      <c r="R73" s="112"/>
      <c r="S73" s="119"/>
      <c r="T73" s="136"/>
      <c r="U73" s="136"/>
      <c r="V73" s="119"/>
      <c r="W73" s="119"/>
      <c r="X73" s="119"/>
      <c r="Y73" s="136"/>
      <c r="Z73" s="136"/>
      <c r="AA73" s="120"/>
      <c r="AB73" s="112"/>
      <c r="AC73" s="119"/>
      <c r="AD73" s="136"/>
      <c r="AE73" s="136"/>
      <c r="AF73" s="119"/>
      <c r="AG73" s="119"/>
      <c r="AH73" s="119"/>
      <c r="AI73" s="136"/>
      <c r="AJ73" s="136"/>
      <c r="AK73" s="120"/>
      <c r="AL73" s="119"/>
      <c r="AM73" s="119"/>
      <c r="AN73" s="136"/>
      <c r="AO73" s="136"/>
      <c r="AP73" s="126"/>
      <c r="AQ73" s="119"/>
      <c r="AR73" s="119"/>
      <c r="AS73" s="136"/>
      <c r="AT73" s="136"/>
      <c r="AU73" s="126"/>
      <c r="AV73" s="119">
        <v>40</v>
      </c>
      <c r="AW73" s="119">
        <f>SUM(AX73:AY73)</f>
        <v>22</v>
      </c>
      <c r="AX73" s="136">
        <v>4</v>
      </c>
      <c r="AY73" s="136">
        <v>18</v>
      </c>
      <c r="AZ73" s="120"/>
      <c r="BA73" s="119"/>
      <c r="BB73" s="119"/>
      <c r="BC73" s="136"/>
      <c r="BD73" s="136"/>
      <c r="BE73" s="126"/>
      <c r="BF73" s="119"/>
      <c r="BG73" s="119"/>
      <c r="BH73" s="136"/>
      <c r="BI73" s="136"/>
      <c r="BJ73" s="126"/>
      <c r="BK73" s="119"/>
      <c r="BL73" s="119"/>
      <c r="BM73" s="136"/>
      <c r="BN73" s="136"/>
      <c r="BO73" s="126"/>
      <c r="BP73" s="112"/>
      <c r="BQ73" s="119"/>
      <c r="BR73" s="136"/>
      <c r="BS73" s="136"/>
      <c r="BT73" s="119"/>
      <c r="BU73" s="119"/>
      <c r="BV73" s="119"/>
      <c r="BW73" s="136"/>
      <c r="BX73" s="136"/>
      <c r="BY73" s="120"/>
      <c r="BZ73" s="135">
        <f t="shared" si="10"/>
        <v>0</v>
      </c>
      <c r="CA73" s="220" t="s">
        <v>452</v>
      </c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2:124" s="11" customFormat="1" ht="52.35" customHeight="1" x14ac:dyDescent="0.35">
      <c r="B74" s="40"/>
      <c r="C74" s="40"/>
      <c r="D74" s="40"/>
      <c r="E74" s="40"/>
      <c r="F74" s="40">
        <v>5</v>
      </c>
      <c r="G74" s="40"/>
      <c r="H74" s="249" t="s">
        <v>495</v>
      </c>
      <c r="I74" s="94" t="s">
        <v>637</v>
      </c>
      <c r="J74" s="112"/>
      <c r="K74" s="113"/>
      <c r="L74" s="112">
        <f t="shared" si="11"/>
        <v>40</v>
      </c>
      <c r="M74" s="126">
        <f t="shared" si="12"/>
        <v>22</v>
      </c>
      <c r="N74" s="112">
        <f t="shared" si="13"/>
        <v>4</v>
      </c>
      <c r="O74" s="119"/>
      <c r="P74" s="119">
        <f t="shared" si="14"/>
        <v>18</v>
      </c>
      <c r="Q74" s="120"/>
      <c r="R74" s="112"/>
      <c r="S74" s="119"/>
      <c r="T74" s="136"/>
      <c r="U74" s="136"/>
      <c r="V74" s="119"/>
      <c r="W74" s="119"/>
      <c r="X74" s="119"/>
      <c r="Y74" s="136"/>
      <c r="Z74" s="136"/>
      <c r="AA74" s="120"/>
      <c r="AB74" s="112"/>
      <c r="AC74" s="119"/>
      <c r="AD74" s="136"/>
      <c r="AE74" s="136"/>
      <c r="AF74" s="119"/>
      <c r="AG74" s="119"/>
      <c r="AH74" s="119"/>
      <c r="AI74" s="136"/>
      <c r="AJ74" s="136"/>
      <c r="AK74" s="120"/>
      <c r="AL74" s="119"/>
      <c r="AM74" s="119"/>
      <c r="AN74" s="136"/>
      <c r="AO74" s="136"/>
      <c r="AP74" s="126"/>
      <c r="AQ74" s="119"/>
      <c r="AR74" s="119"/>
      <c r="AS74" s="136"/>
      <c r="AT74" s="136"/>
      <c r="AU74" s="126"/>
      <c r="AV74" s="112"/>
      <c r="AW74" s="119"/>
      <c r="AX74" s="136"/>
      <c r="AY74" s="136"/>
      <c r="AZ74" s="119"/>
      <c r="BA74" s="119">
        <v>40</v>
      </c>
      <c r="BB74" s="119">
        <f t="shared" ref="BB74:BB79" si="15">SUM(BC74:BD74)</f>
        <v>22</v>
      </c>
      <c r="BC74" s="136">
        <v>4</v>
      </c>
      <c r="BD74" s="136">
        <v>18</v>
      </c>
      <c r="BE74" s="126"/>
      <c r="BF74" s="119"/>
      <c r="BG74" s="119"/>
      <c r="BH74" s="136"/>
      <c r="BI74" s="136"/>
      <c r="BJ74" s="126"/>
      <c r="BK74" s="119"/>
      <c r="BL74" s="119"/>
      <c r="BM74" s="136"/>
      <c r="BN74" s="136"/>
      <c r="BO74" s="119"/>
      <c r="BP74" s="112"/>
      <c r="BQ74" s="119"/>
      <c r="BR74" s="136"/>
      <c r="BS74" s="136"/>
      <c r="BT74" s="119"/>
      <c r="BU74" s="119"/>
      <c r="BV74" s="119"/>
      <c r="BW74" s="136"/>
      <c r="BX74" s="136"/>
      <c r="BY74" s="120"/>
      <c r="BZ74" s="135">
        <f t="shared" si="10"/>
        <v>0</v>
      </c>
      <c r="CA74" s="220" t="s">
        <v>452</v>
      </c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2:124" s="11" customFormat="1" ht="58.5" customHeight="1" x14ac:dyDescent="0.35">
      <c r="B75" s="40"/>
      <c r="C75" s="40"/>
      <c r="D75" s="40"/>
      <c r="E75" s="40"/>
      <c r="F75" s="40">
        <v>5</v>
      </c>
      <c r="G75" s="40"/>
      <c r="H75" s="233" t="s">
        <v>496</v>
      </c>
      <c r="I75" s="94" t="s">
        <v>638</v>
      </c>
      <c r="J75" s="112"/>
      <c r="K75" s="113"/>
      <c r="L75" s="112">
        <f t="shared" si="11"/>
        <v>40</v>
      </c>
      <c r="M75" s="126">
        <f t="shared" si="12"/>
        <v>22</v>
      </c>
      <c r="N75" s="112">
        <f t="shared" si="13"/>
        <v>4</v>
      </c>
      <c r="O75" s="119"/>
      <c r="P75" s="119">
        <f t="shared" si="14"/>
        <v>18</v>
      </c>
      <c r="Q75" s="120"/>
      <c r="R75" s="112"/>
      <c r="S75" s="119"/>
      <c r="T75" s="136"/>
      <c r="U75" s="136"/>
      <c r="V75" s="119"/>
      <c r="W75" s="119"/>
      <c r="X75" s="119"/>
      <c r="Y75" s="136"/>
      <c r="Z75" s="136"/>
      <c r="AA75" s="120"/>
      <c r="AB75" s="112"/>
      <c r="AC75" s="119"/>
      <c r="AD75" s="136"/>
      <c r="AE75" s="136"/>
      <c r="AF75" s="119"/>
      <c r="AG75" s="119"/>
      <c r="AH75" s="119"/>
      <c r="AI75" s="136"/>
      <c r="AJ75" s="136"/>
      <c r="AK75" s="120"/>
      <c r="AL75" s="119"/>
      <c r="AM75" s="119"/>
      <c r="AN75" s="136"/>
      <c r="AO75" s="136"/>
      <c r="AP75" s="126"/>
      <c r="AQ75" s="119"/>
      <c r="AR75" s="119"/>
      <c r="AS75" s="136"/>
      <c r="AT75" s="136"/>
      <c r="AU75" s="126"/>
      <c r="AV75" s="112"/>
      <c r="AW75" s="119"/>
      <c r="AX75" s="136"/>
      <c r="AY75" s="136"/>
      <c r="AZ75" s="119"/>
      <c r="BA75" s="119">
        <v>40</v>
      </c>
      <c r="BB75" s="119">
        <f t="shared" si="15"/>
        <v>22</v>
      </c>
      <c r="BC75" s="136">
        <v>4</v>
      </c>
      <c r="BD75" s="136">
        <v>18</v>
      </c>
      <c r="BE75" s="126"/>
      <c r="BF75" s="119"/>
      <c r="BG75" s="119"/>
      <c r="BH75" s="136"/>
      <c r="BI75" s="136"/>
      <c r="BJ75" s="126"/>
      <c r="BK75" s="119"/>
      <c r="BL75" s="119"/>
      <c r="BM75" s="136"/>
      <c r="BN75" s="136"/>
      <c r="BO75" s="126"/>
      <c r="BP75" s="112"/>
      <c r="BQ75" s="119"/>
      <c r="BR75" s="136"/>
      <c r="BS75" s="136"/>
      <c r="BT75" s="119"/>
      <c r="BU75" s="119"/>
      <c r="BV75" s="119"/>
      <c r="BW75" s="136"/>
      <c r="BX75" s="136"/>
      <c r="BY75" s="120"/>
      <c r="BZ75" s="135">
        <f t="shared" si="10"/>
        <v>0</v>
      </c>
      <c r="CA75" s="220" t="s">
        <v>452</v>
      </c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2:124" s="11" customFormat="1" ht="54.75" customHeight="1" x14ac:dyDescent="0.35">
      <c r="B76" s="40"/>
      <c r="C76" s="40"/>
      <c r="D76" s="40"/>
      <c r="E76" s="40"/>
      <c r="F76" s="40">
        <v>5</v>
      </c>
      <c r="G76" s="40"/>
      <c r="H76" s="249" t="s">
        <v>497</v>
      </c>
      <c r="I76" s="94" t="s">
        <v>639</v>
      </c>
      <c r="J76" s="112"/>
      <c r="K76" s="120"/>
      <c r="L76" s="112">
        <f t="shared" si="11"/>
        <v>40</v>
      </c>
      <c r="M76" s="126">
        <f t="shared" si="12"/>
        <v>22</v>
      </c>
      <c r="N76" s="112">
        <f t="shared" si="13"/>
        <v>4</v>
      </c>
      <c r="O76" s="119"/>
      <c r="P76" s="119">
        <f t="shared" si="14"/>
        <v>18</v>
      </c>
      <c r="Q76" s="120"/>
      <c r="R76" s="112"/>
      <c r="S76" s="119"/>
      <c r="T76" s="136"/>
      <c r="U76" s="136"/>
      <c r="V76" s="119"/>
      <c r="W76" s="119"/>
      <c r="X76" s="119"/>
      <c r="Y76" s="136"/>
      <c r="Z76" s="136"/>
      <c r="AA76" s="120"/>
      <c r="AB76" s="112"/>
      <c r="AC76" s="119"/>
      <c r="AD76" s="136"/>
      <c r="AE76" s="136"/>
      <c r="AF76" s="119"/>
      <c r="AG76" s="119"/>
      <c r="AH76" s="119"/>
      <c r="AI76" s="136"/>
      <c r="AJ76" s="136"/>
      <c r="AK76" s="120"/>
      <c r="AL76" s="125"/>
      <c r="AM76" s="119"/>
      <c r="AN76" s="136"/>
      <c r="AO76" s="136"/>
      <c r="AP76" s="119"/>
      <c r="AQ76" s="125"/>
      <c r="AR76" s="119"/>
      <c r="AS76" s="136"/>
      <c r="AT76" s="136"/>
      <c r="AU76" s="119"/>
      <c r="AV76" s="112"/>
      <c r="AW76" s="119"/>
      <c r="AX76" s="136"/>
      <c r="AY76" s="136"/>
      <c r="AZ76" s="119"/>
      <c r="BA76" s="119">
        <v>40</v>
      </c>
      <c r="BB76" s="119">
        <f t="shared" si="15"/>
        <v>22</v>
      </c>
      <c r="BC76" s="136">
        <v>4</v>
      </c>
      <c r="BD76" s="136">
        <v>18</v>
      </c>
      <c r="BE76" s="119"/>
      <c r="BF76" s="125"/>
      <c r="BG76" s="119"/>
      <c r="BH76" s="136"/>
      <c r="BI76" s="136"/>
      <c r="BJ76" s="119"/>
      <c r="BK76" s="125"/>
      <c r="BL76" s="119"/>
      <c r="BM76" s="136"/>
      <c r="BN76" s="136"/>
      <c r="BO76" s="119"/>
      <c r="BP76" s="112"/>
      <c r="BQ76" s="119"/>
      <c r="BR76" s="136"/>
      <c r="BS76" s="136"/>
      <c r="BT76" s="119"/>
      <c r="BU76" s="119"/>
      <c r="BV76" s="119"/>
      <c r="BW76" s="136"/>
      <c r="BX76" s="136"/>
      <c r="BY76" s="120"/>
      <c r="BZ76" s="135">
        <f t="shared" si="10"/>
        <v>0</v>
      </c>
      <c r="CA76" s="220" t="s">
        <v>452</v>
      </c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2:124" s="11" customFormat="1" ht="55.5" customHeight="1" x14ac:dyDescent="0.35">
      <c r="B77" s="40"/>
      <c r="C77" s="40"/>
      <c r="D77" s="40"/>
      <c r="E77" s="40"/>
      <c r="F77" s="40">
        <v>5</v>
      </c>
      <c r="G77" s="40"/>
      <c r="H77" s="233" t="s">
        <v>498</v>
      </c>
      <c r="I77" s="94" t="s">
        <v>640</v>
      </c>
      <c r="J77" s="112"/>
      <c r="K77" s="113"/>
      <c r="L77" s="112">
        <f t="shared" si="11"/>
        <v>40</v>
      </c>
      <c r="M77" s="126">
        <f t="shared" si="12"/>
        <v>22</v>
      </c>
      <c r="N77" s="112">
        <f t="shared" si="13"/>
        <v>4</v>
      </c>
      <c r="O77" s="119"/>
      <c r="P77" s="119">
        <f t="shared" si="14"/>
        <v>18</v>
      </c>
      <c r="Q77" s="120"/>
      <c r="R77" s="112"/>
      <c r="S77" s="119"/>
      <c r="T77" s="136"/>
      <c r="U77" s="136"/>
      <c r="V77" s="119"/>
      <c r="W77" s="119"/>
      <c r="X77" s="119"/>
      <c r="Y77" s="136"/>
      <c r="Z77" s="136"/>
      <c r="AA77" s="120"/>
      <c r="AB77" s="112"/>
      <c r="AC77" s="119"/>
      <c r="AD77" s="136"/>
      <c r="AE77" s="136"/>
      <c r="AF77" s="119"/>
      <c r="AG77" s="119"/>
      <c r="AH77" s="119"/>
      <c r="AI77" s="136"/>
      <c r="AJ77" s="136"/>
      <c r="AK77" s="120"/>
      <c r="AL77" s="119"/>
      <c r="AM77" s="119"/>
      <c r="AN77" s="136"/>
      <c r="AO77" s="136"/>
      <c r="AP77" s="126"/>
      <c r="AQ77" s="119"/>
      <c r="AR77" s="119"/>
      <c r="AS77" s="136"/>
      <c r="AT77" s="136"/>
      <c r="AU77" s="126"/>
      <c r="AV77" s="112"/>
      <c r="AW77" s="119"/>
      <c r="AX77" s="136"/>
      <c r="AY77" s="136"/>
      <c r="AZ77" s="119"/>
      <c r="BA77" s="119">
        <v>40</v>
      </c>
      <c r="BB77" s="119">
        <f t="shared" si="15"/>
        <v>22</v>
      </c>
      <c r="BC77" s="136">
        <v>4</v>
      </c>
      <c r="BD77" s="136">
        <v>18</v>
      </c>
      <c r="BE77" s="126"/>
      <c r="BF77" s="119"/>
      <c r="BG77" s="119"/>
      <c r="BH77" s="136"/>
      <c r="BI77" s="136"/>
      <c r="BJ77" s="126"/>
      <c r="BK77" s="119"/>
      <c r="BL77" s="119"/>
      <c r="BM77" s="136"/>
      <c r="BN77" s="136"/>
      <c r="BO77" s="126"/>
      <c r="BP77" s="112"/>
      <c r="BQ77" s="119"/>
      <c r="BR77" s="136"/>
      <c r="BS77" s="136"/>
      <c r="BT77" s="119"/>
      <c r="BU77" s="119"/>
      <c r="BV77" s="119"/>
      <c r="BW77" s="136"/>
      <c r="BX77" s="136"/>
      <c r="BY77" s="120"/>
      <c r="BZ77" s="135">
        <f t="shared" si="10"/>
        <v>0</v>
      </c>
      <c r="CA77" s="220" t="s">
        <v>452</v>
      </c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2:124" s="11" customFormat="1" ht="51" customHeight="1" x14ac:dyDescent="0.35">
      <c r="B78" s="40"/>
      <c r="C78" s="40"/>
      <c r="D78" s="40"/>
      <c r="E78" s="40"/>
      <c r="F78" s="40">
        <v>5</v>
      </c>
      <c r="G78" s="40"/>
      <c r="H78" s="249" t="s">
        <v>499</v>
      </c>
      <c r="I78" s="94" t="s">
        <v>641</v>
      </c>
      <c r="J78" s="112"/>
      <c r="K78" s="120"/>
      <c r="L78" s="112">
        <f t="shared" si="11"/>
        <v>40</v>
      </c>
      <c r="M78" s="126">
        <f t="shared" si="12"/>
        <v>22</v>
      </c>
      <c r="N78" s="112">
        <f t="shared" si="13"/>
        <v>4</v>
      </c>
      <c r="O78" s="119"/>
      <c r="P78" s="119">
        <f t="shared" si="14"/>
        <v>18</v>
      </c>
      <c r="Q78" s="120"/>
      <c r="R78" s="112"/>
      <c r="S78" s="119"/>
      <c r="T78" s="136"/>
      <c r="U78" s="136"/>
      <c r="V78" s="119"/>
      <c r="W78" s="119"/>
      <c r="X78" s="119"/>
      <c r="Y78" s="136"/>
      <c r="Z78" s="136"/>
      <c r="AA78" s="120"/>
      <c r="AB78" s="112"/>
      <c r="AC78" s="119"/>
      <c r="AD78" s="136"/>
      <c r="AE78" s="136"/>
      <c r="AF78" s="119"/>
      <c r="AG78" s="119"/>
      <c r="AH78" s="119"/>
      <c r="AI78" s="136"/>
      <c r="AJ78" s="136"/>
      <c r="AK78" s="120"/>
      <c r="AL78" s="125"/>
      <c r="AM78" s="119"/>
      <c r="AN78" s="136"/>
      <c r="AO78" s="136"/>
      <c r="AP78" s="119"/>
      <c r="AQ78" s="125"/>
      <c r="AR78" s="119"/>
      <c r="AS78" s="136"/>
      <c r="AT78" s="136"/>
      <c r="AU78" s="119"/>
      <c r="AV78" s="112"/>
      <c r="AW78" s="119"/>
      <c r="AX78" s="136"/>
      <c r="AY78" s="136"/>
      <c r="AZ78" s="119"/>
      <c r="BA78" s="119">
        <v>40</v>
      </c>
      <c r="BB78" s="119">
        <f t="shared" si="15"/>
        <v>22</v>
      </c>
      <c r="BC78" s="136">
        <v>4</v>
      </c>
      <c r="BD78" s="136">
        <v>18</v>
      </c>
      <c r="BE78" s="119"/>
      <c r="BF78" s="125"/>
      <c r="BG78" s="119"/>
      <c r="BH78" s="136"/>
      <c r="BI78" s="136"/>
      <c r="BJ78" s="119"/>
      <c r="BK78" s="125"/>
      <c r="BL78" s="119"/>
      <c r="BM78" s="136"/>
      <c r="BN78" s="136"/>
      <c r="BO78" s="119"/>
      <c r="BP78" s="112"/>
      <c r="BQ78" s="119"/>
      <c r="BR78" s="136"/>
      <c r="BS78" s="136"/>
      <c r="BT78" s="119"/>
      <c r="BU78" s="119"/>
      <c r="BV78" s="119"/>
      <c r="BW78" s="136"/>
      <c r="BX78" s="136"/>
      <c r="BY78" s="120"/>
      <c r="BZ78" s="135">
        <f t="shared" si="10"/>
        <v>0</v>
      </c>
      <c r="CA78" s="220" t="s">
        <v>452</v>
      </c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2:124" s="11" customFormat="1" ht="54.75" customHeight="1" x14ac:dyDescent="0.35">
      <c r="B79" s="40"/>
      <c r="C79" s="40"/>
      <c r="D79" s="40"/>
      <c r="E79" s="40"/>
      <c r="F79" s="40">
        <v>5</v>
      </c>
      <c r="G79" s="40"/>
      <c r="H79" s="233" t="s">
        <v>500</v>
      </c>
      <c r="I79" s="94" t="s">
        <v>609</v>
      </c>
      <c r="J79" s="112"/>
      <c r="K79" s="113"/>
      <c r="L79" s="112">
        <f t="shared" si="11"/>
        <v>40</v>
      </c>
      <c r="M79" s="126">
        <f t="shared" si="12"/>
        <v>22</v>
      </c>
      <c r="N79" s="112">
        <f t="shared" si="13"/>
        <v>4</v>
      </c>
      <c r="O79" s="119"/>
      <c r="P79" s="119">
        <f t="shared" si="14"/>
        <v>18</v>
      </c>
      <c r="Q79" s="120"/>
      <c r="R79" s="112"/>
      <c r="S79" s="119"/>
      <c r="T79" s="136"/>
      <c r="U79" s="136"/>
      <c r="V79" s="119"/>
      <c r="W79" s="119"/>
      <c r="X79" s="119"/>
      <c r="Y79" s="136"/>
      <c r="Z79" s="136"/>
      <c r="AA79" s="120"/>
      <c r="AB79" s="112"/>
      <c r="AC79" s="119"/>
      <c r="AD79" s="136"/>
      <c r="AE79" s="136"/>
      <c r="AF79" s="119"/>
      <c r="AG79" s="119"/>
      <c r="AH79" s="119"/>
      <c r="AI79" s="136"/>
      <c r="AJ79" s="136"/>
      <c r="AK79" s="120"/>
      <c r="AL79" s="119"/>
      <c r="AM79" s="119"/>
      <c r="AN79" s="136"/>
      <c r="AO79" s="136"/>
      <c r="AP79" s="126"/>
      <c r="AQ79" s="119"/>
      <c r="AR79" s="119"/>
      <c r="AS79" s="136"/>
      <c r="AT79" s="136"/>
      <c r="AU79" s="126"/>
      <c r="AV79" s="112"/>
      <c r="AW79" s="119"/>
      <c r="AX79" s="136"/>
      <c r="AY79" s="136"/>
      <c r="AZ79" s="119"/>
      <c r="BA79" s="119">
        <v>40</v>
      </c>
      <c r="BB79" s="119">
        <f t="shared" si="15"/>
        <v>22</v>
      </c>
      <c r="BC79" s="136">
        <v>4</v>
      </c>
      <c r="BD79" s="136">
        <v>18</v>
      </c>
      <c r="BE79" s="126"/>
      <c r="BF79" s="119"/>
      <c r="BG79" s="119"/>
      <c r="BH79" s="136"/>
      <c r="BI79" s="136"/>
      <c r="BJ79" s="126"/>
      <c r="BK79" s="119"/>
      <c r="BL79" s="119"/>
      <c r="BM79" s="136"/>
      <c r="BN79" s="136"/>
      <c r="BO79" s="126"/>
      <c r="BP79" s="112"/>
      <c r="BQ79" s="119"/>
      <c r="BR79" s="136"/>
      <c r="BS79" s="136"/>
      <c r="BT79" s="119"/>
      <c r="BU79" s="119"/>
      <c r="BV79" s="119"/>
      <c r="BW79" s="136"/>
      <c r="BX79" s="136"/>
      <c r="BY79" s="120"/>
      <c r="BZ79" s="135">
        <f t="shared" si="10"/>
        <v>0</v>
      </c>
      <c r="CA79" s="220" t="s">
        <v>287</v>
      </c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2:124" s="11" customFormat="1" ht="84" customHeight="1" x14ac:dyDescent="0.35">
      <c r="B80" s="40"/>
      <c r="C80" s="40"/>
      <c r="D80" s="40"/>
      <c r="E80" s="40"/>
      <c r="F80" s="40">
        <v>5</v>
      </c>
      <c r="G80" s="40"/>
      <c r="H80" s="249" t="s">
        <v>501</v>
      </c>
      <c r="I80" s="94" t="s">
        <v>603</v>
      </c>
      <c r="J80" s="112"/>
      <c r="K80" s="120">
        <v>7</v>
      </c>
      <c r="L80" s="112">
        <f t="shared" si="11"/>
        <v>98</v>
      </c>
      <c r="M80" s="126">
        <f t="shared" si="12"/>
        <v>56</v>
      </c>
      <c r="N80" s="112">
        <f t="shared" si="13"/>
        <v>8</v>
      </c>
      <c r="O80" s="119"/>
      <c r="P80" s="119">
        <f t="shared" si="14"/>
        <v>48</v>
      </c>
      <c r="Q80" s="120"/>
      <c r="R80" s="112"/>
      <c r="S80" s="119"/>
      <c r="T80" s="136"/>
      <c r="U80" s="136"/>
      <c r="V80" s="119"/>
      <c r="W80" s="119"/>
      <c r="X80" s="119"/>
      <c r="Y80" s="136"/>
      <c r="Z80" s="136"/>
      <c r="AA80" s="120"/>
      <c r="AB80" s="112"/>
      <c r="AC80" s="119"/>
      <c r="AD80" s="136"/>
      <c r="AE80" s="136"/>
      <c r="AF80" s="119"/>
      <c r="AG80" s="119"/>
      <c r="AH80" s="119"/>
      <c r="AI80" s="136"/>
      <c r="AJ80" s="136"/>
      <c r="AK80" s="120"/>
      <c r="AL80" s="112"/>
      <c r="AM80" s="119"/>
      <c r="AN80" s="136"/>
      <c r="AO80" s="136"/>
      <c r="AP80" s="119"/>
      <c r="AQ80" s="119"/>
      <c r="AR80" s="119"/>
      <c r="AS80" s="136"/>
      <c r="AT80" s="136"/>
      <c r="AU80" s="126"/>
      <c r="AV80" s="119">
        <v>98</v>
      </c>
      <c r="AW80" s="119">
        <f t="shared" ref="AW80" si="16">SUM(AX80:AY80)</f>
        <v>56</v>
      </c>
      <c r="AX80" s="136">
        <v>8</v>
      </c>
      <c r="AY80" s="136">
        <v>48</v>
      </c>
      <c r="AZ80" s="119">
        <v>3</v>
      </c>
      <c r="BA80" s="119"/>
      <c r="BB80" s="119"/>
      <c r="BC80" s="136"/>
      <c r="BD80" s="136"/>
      <c r="BE80" s="119"/>
      <c r="BF80" s="119"/>
      <c r="BG80" s="119"/>
      <c r="BH80" s="136"/>
      <c r="BI80" s="136"/>
      <c r="BJ80" s="119"/>
      <c r="BK80" s="119"/>
      <c r="BL80" s="119"/>
      <c r="BM80" s="136"/>
      <c r="BN80" s="136"/>
      <c r="BO80" s="119"/>
      <c r="BP80" s="112"/>
      <c r="BQ80" s="119"/>
      <c r="BR80" s="136"/>
      <c r="BS80" s="136"/>
      <c r="BT80" s="119"/>
      <c r="BU80" s="119"/>
      <c r="BV80" s="119"/>
      <c r="BW80" s="136"/>
      <c r="BX80" s="136"/>
      <c r="BY80" s="120"/>
      <c r="BZ80" s="135">
        <f t="shared" si="10"/>
        <v>3</v>
      </c>
      <c r="CA80" s="220" t="s">
        <v>452</v>
      </c>
      <c r="CB80" s="485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2:124" s="11" customFormat="1" ht="55.35" customHeight="1" x14ac:dyDescent="0.35">
      <c r="B81" s="40"/>
      <c r="C81" s="40"/>
      <c r="D81" s="40"/>
      <c r="E81" s="40"/>
      <c r="F81" s="40"/>
      <c r="G81" s="40">
        <v>6</v>
      </c>
      <c r="H81" s="213" t="s">
        <v>222</v>
      </c>
      <c r="I81" s="94" t="s">
        <v>359</v>
      </c>
      <c r="J81" s="139"/>
      <c r="K81" s="252">
        <v>9</v>
      </c>
      <c r="L81" s="112">
        <f t="shared" si="11"/>
        <v>106</v>
      </c>
      <c r="M81" s="126">
        <f t="shared" si="12"/>
        <v>68</v>
      </c>
      <c r="N81" s="112">
        <f t="shared" si="13"/>
        <v>8</v>
      </c>
      <c r="O81" s="119"/>
      <c r="P81" s="119">
        <f t="shared" si="14"/>
        <v>60</v>
      </c>
      <c r="Q81" s="120"/>
      <c r="R81" s="247"/>
      <c r="S81" s="128"/>
      <c r="T81" s="248"/>
      <c r="U81" s="248"/>
      <c r="V81" s="128"/>
      <c r="W81" s="128"/>
      <c r="X81" s="128"/>
      <c r="Y81" s="248"/>
      <c r="Z81" s="248"/>
      <c r="AA81" s="129"/>
      <c r="AB81" s="139"/>
      <c r="AC81" s="128"/>
      <c r="AD81" s="248"/>
      <c r="AE81" s="248"/>
      <c r="AF81" s="128"/>
      <c r="AG81" s="128"/>
      <c r="AH81" s="128"/>
      <c r="AI81" s="248"/>
      <c r="AJ81" s="248"/>
      <c r="AK81" s="140"/>
      <c r="AL81" s="142"/>
      <c r="AM81" s="128"/>
      <c r="AN81" s="248"/>
      <c r="AO81" s="248"/>
      <c r="AP81" s="128"/>
      <c r="AQ81" s="128"/>
      <c r="AR81" s="128"/>
      <c r="AS81" s="248"/>
      <c r="AT81" s="248"/>
      <c r="AU81" s="129"/>
      <c r="AV81" s="139"/>
      <c r="AW81" s="128"/>
      <c r="AX81" s="248"/>
      <c r="AY81" s="248"/>
      <c r="AZ81" s="128"/>
      <c r="BA81" s="128"/>
      <c r="BB81" s="128"/>
      <c r="BC81" s="248"/>
      <c r="BD81" s="248"/>
      <c r="BE81" s="140"/>
      <c r="BF81" s="112">
        <v>106</v>
      </c>
      <c r="BG81" s="119">
        <f>SUM(BH81:BI81)</f>
        <v>68</v>
      </c>
      <c r="BH81" s="136">
        <v>8</v>
      </c>
      <c r="BI81" s="136">
        <v>60</v>
      </c>
      <c r="BJ81" s="119">
        <v>3</v>
      </c>
      <c r="BK81" s="128"/>
      <c r="BL81" s="128"/>
      <c r="BM81" s="248"/>
      <c r="BN81" s="248"/>
      <c r="BO81" s="140"/>
      <c r="BP81" s="112"/>
      <c r="BQ81" s="119"/>
      <c r="BR81" s="136"/>
      <c r="BS81" s="136"/>
      <c r="BT81" s="119"/>
      <c r="BU81" s="119"/>
      <c r="BV81" s="119"/>
      <c r="BW81" s="136"/>
      <c r="BX81" s="136"/>
      <c r="BY81" s="120"/>
      <c r="BZ81" s="135">
        <f t="shared" si="10"/>
        <v>3</v>
      </c>
      <c r="CA81" s="220" t="s">
        <v>452</v>
      </c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2:124" s="399" customFormat="1" ht="76.5" x14ac:dyDescent="0.35">
      <c r="B82" s="391">
        <v>1</v>
      </c>
      <c r="C82" s="391">
        <v>2</v>
      </c>
      <c r="D82" s="391">
        <v>3</v>
      </c>
      <c r="E82" s="391">
        <v>4</v>
      </c>
      <c r="F82" s="391">
        <v>5</v>
      </c>
      <c r="G82" s="391">
        <v>6</v>
      </c>
      <c r="H82" s="210" t="s">
        <v>57</v>
      </c>
      <c r="I82" s="253" t="s">
        <v>413</v>
      </c>
      <c r="J82" s="254"/>
      <c r="K82" s="255"/>
      <c r="L82" s="256">
        <f t="shared" ref="L82:AQ82" si="17">SUM(L83:L123)</f>
        <v>4470</v>
      </c>
      <c r="M82" s="257">
        <f t="shared" si="17"/>
        <v>2347</v>
      </c>
      <c r="N82" s="256">
        <f t="shared" si="17"/>
        <v>212</v>
      </c>
      <c r="O82" s="258">
        <f t="shared" si="17"/>
        <v>0</v>
      </c>
      <c r="P82" s="258">
        <f t="shared" si="17"/>
        <v>2063</v>
      </c>
      <c r="Q82" s="259">
        <f t="shared" si="17"/>
        <v>72</v>
      </c>
      <c r="R82" s="260">
        <f t="shared" si="17"/>
        <v>72</v>
      </c>
      <c r="S82" s="261">
        <f t="shared" si="17"/>
        <v>36</v>
      </c>
      <c r="T82" s="262">
        <f t="shared" si="17"/>
        <v>18</v>
      </c>
      <c r="U82" s="262">
        <f t="shared" si="17"/>
        <v>18</v>
      </c>
      <c r="V82" s="263">
        <f t="shared" si="17"/>
        <v>2</v>
      </c>
      <c r="W82" s="261">
        <f t="shared" si="17"/>
        <v>0</v>
      </c>
      <c r="X82" s="261">
        <f t="shared" si="17"/>
        <v>0</v>
      </c>
      <c r="Y82" s="262">
        <f t="shared" si="17"/>
        <v>0</v>
      </c>
      <c r="Z82" s="262">
        <f t="shared" si="17"/>
        <v>0</v>
      </c>
      <c r="AA82" s="264">
        <f t="shared" si="17"/>
        <v>0</v>
      </c>
      <c r="AB82" s="265">
        <f t="shared" si="17"/>
        <v>144</v>
      </c>
      <c r="AC82" s="261">
        <f t="shared" si="17"/>
        <v>72</v>
      </c>
      <c r="AD82" s="262">
        <f t="shared" si="17"/>
        <v>18</v>
      </c>
      <c r="AE82" s="262">
        <f t="shared" si="17"/>
        <v>54</v>
      </c>
      <c r="AF82" s="263">
        <f t="shared" si="17"/>
        <v>4</v>
      </c>
      <c r="AG82" s="261">
        <f t="shared" si="17"/>
        <v>228</v>
      </c>
      <c r="AH82" s="261">
        <f t="shared" si="17"/>
        <v>139</v>
      </c>
      <c r="AI82" s="262">
        <f t="shared" si="17"/>
        <v>20</v>
      </c>
      <c r="AJ82" s="262">
        <f t="shared" si="17"/>
        <v>119</v>
      </c>
      <c r="AK82" s="266">
        <f t="shared" si="17"/>
        <v>6</v>
      </c>
      <c r="AL82" s="265">
        <f t="shared" si="17"/>
        <v>228</v>
      </c>
      <c r="AM82" s="261">
        <f t="shared" si="17"/>
        <v>110</v>
      </c>
      <c r="AN82" s="262">
        <f t="shared" si="17"/>
        <v>8</v>
      </c>
      <c r="AO82" s="262">
        <f t="shared" si="17"/>
        <v>102</v>
      </c>
      <c r="AP82" s="263">
        <f t="shared" si="17"/>
        <v>6</v>
      </c>
      <c r="AQ82" s="261">
        <f t="shared" si="17"/>
        <v>720</v>
      </c>
      <c r="AR82" s="261">
        <f t="shared" ref="AR82:BW82" si="18">SUM(AR83:AR123)</f>
        <v>404</v>
      </c>
      <c r="AS82" s="262">
        <f t="shared" si="18"/>
        <v>44</v>
      </c>
      <c r="AT82" s="262">
        <f t="shared" si="18"/>
        <v>360</v>
      </c>
      <c r="AU82" s="267">
        <f t="shared" si="18"/>
        <v>18</v>
      </c>
      <c r="AV82" s="265">
        <f t="shared" si="18"/>
        <v>648</v>
      </c>
      <c r="AW82" s="261">
        <f t="shared" si="18"/>
        <v>360</v>
      </c>
      <c r="AX82" s="262">
        <f t="shared" si="18"/>
        <v>36</v>
      </c>
      <c r="AY82" s="262">
        <f t="shared" si="18"/>
        <v>324</v>
      </c>
      <c r="AZ82" s="261">
        <f t="shared" si="18"/>
        <v>12</v>
      </c>
      <c r="BA82" s="261">
        <f t="shared" si="18"/>
        <v>552</v>
      </c>
      <c r="BB82" s="261">
        <f t="shared" si="18"/>
        <v>314</v>
      </c>
      <c r="BC82" s="262">
        <f t="shared" si="18"/>
        <v>20</v>
      </c>
      <c r="BD82" s="262">
        <f t="shared" si="18"/>
        <v>294</v>
      </c>
      <c r="BE82" s="268">
        <f t="shared" si="18"/>
        <v>21</v>
      </c>
      <c r="BF82" s="265">
        <f t="shared" si="18"/>
        <v>912</v>
      </c>
      <c r="BG82" s="261">
        <f t="shared" si="18"/>
        <v>490</v>
      </c>
      <c r="BH82" s="262">
        <f t="shared" si="18"/>
        <v>32</v>
      </c>
      <c r="BI82" s="262">
        <f t="shared" si="18"/>
        <v>458</v>
      </c>
      <c r="BJ82" s="261">
        <f t="shared" si="18"/>
        <v>24</v>
      </c>
      <c r="BK82" s="261">
        <f t="shared" si="18"/>
        <v>966</v>
      </c>
      <c r="BL82" s="261">
        <f t="shared" si="18"/>
        <v>422</v>
      </c>
      <c r="BM82" s="262">
        <f t="shared" si="18"/>
        <v>16</v>
      </c>
      <c r="BN82" s="262">
        <f t="shared" si="18"/>
        <v>406</v>
      </c>
      <c r="BO82" s="268">
        <f t="shared" si="18"/>
        <v>27</v>
      </c>
      <c r="BP82" s="269">
        <f t="shared" si="18"/>
        <v>0</v>
      </c>
      <c r="BQ82" s="261">
        <f t="shared" si="18"/>
        <v>0</v>
      </c>
      <c r="BR82" s="262">
        <f t="shared" si="18"/>
        <v>0</v>
      </c>
      <c r="BS82" s="262">
        <f t="shared" si="18"/>
        <v>0</v>
      </c>
      <c r="BT82" s="263">
        <f t="shared" si="18"/>
        <v>0</v>
      </c>
      <c r="BU82" s="261">
        <f t="shared" si="18"/>
        <v>0</v>
      </c>
      <c r="BV82" s="261">
        <f t="shared" si="18"/>
        <v>0</v>
      </c>
      <c r="BW82" s="262">
        <f t="shared" si="18"/>
        <v>0</v>
      </c>
      <c r="BX82" s="262">
        <f t="shared" ref="BX82:BZ82" si="19">SUM(BX83:BX123)</f>
        <v>0</v>
      </c>
      <c r="BY82" s="266">
        <f t="shared" si="19"/>
        <v>0</v>
      </c>
      <c r="BZ82" s="270">
        <f t="shared" si="19"/>
        <v>117</v>
      </c>
      <c r="CA82" s="235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  <c r="CM82" s="400"/>
      <c r="CN82" s="400"/>
      <c r="CO82" s="400"/>
      <c r="CP82" s="400"/>
      <c r="CQ82" s="400"/>
      <c r="CR82" s="400"/>
      <c r="CS82" s="400"/>
      <c r="CT82" s="400"/>
      <c r="CU82" s="400"/>
      <c r="CV82" s="400"/>
      <c r="CW82" s="400"/>
      <c r="CX82" s="400"/>
      <c r="CY82" s="400"/>
      <c r="CZ82" s="400"/>
      <c r="DA82" s="400"/>
      <c r="DB82" s="400"/>
      <c r="DC82" s="400"/>
      <c r="DD82" s="400"/>
      <c r="DE82" s="400"/>
      <c r="DF82" s="400"/>
      <c r="DG82" s="400"/>
      <c r="DH82" s="400"/>
      <c r="DI82" s="400"/>
      <c r="DJ82" s="400"/>
      <c r="DK82" s="400"/>
      <c r="DL82" s="400"/>
      <c r="DM82" s="400"/>
      <c r="DN82" s="400"/>
      <c r="DO82" s="400"/>
      <c r="DP82" s="400"/>
      <c r="DQ82" s="400"/>
      <c r="DR82" s="400"/>
      <c r="DS82" s="400"/>
      <c r="DT82" s="400"/>
    </row>
    <row r="83" spans="2:124" s="11" customFormat="1" ht="108.75" customHeight="1" x14ac:dyDescent="0.35">
      <c r="B83" s="40">
        <v>1</v>
      </c>
      <c r="C83" s="40">
        <v>2</v>
      </c>
      <c r="D83" s="40"/>
      <c r="E83" s="40"/>
      <c r="F83" s="40"/>
      <c r="G83" s="40"/>
      <c r="H83" s="213" t="s">
        <v>123</v>
      </c>
      <c r="I83" s="95" t="s">
        <v>149</v>
      </c>
      <c r="J83" s="214"/>
      <c r="K83" s="113"/>
      <c r="L83" s="215"/>
      <c r="M83" s="137"/>
      <c r="N83" s="215"/>
      <c r="O83" s="216"/>
      <c r="P83" s="216"/>
      <c r="Q83" s="123"/>
      <c r="R83" s="215"/>
      <c r="S83" s="216"/>
      <c r="T83" s="216"/>
      <c r="U83" s="216"/>
      <c r="V83" s="117"/>
      <c r="W83" s="117"/>
      <c r="X83" s="216"/>
      <c r="Y83" s="216"/>
      <c r="Z83" s="216"/>
      <c r="AA83" s="218"/>
      <c r="AB83" s="215"/>
      <c r="AC83" s="216"/>
      <c r="AD83" s="216"/>
      <c r="AE83" s="216"/>
      <c r="AF83" s="122"/>
      <c r="AG83" s="216"/>
      <c r="AH83" s="216"/>
      <c r="AI83" s="216"/>
      <c r="AJ83" s="216"/>
      <c r="AK83" s="218"/>
      <c r="AL83" s="215"/>
      <c r="AM83" s="216"/>
      <c r="AN83" s="216"/>
      <c r="AO83" s="216"/>
      <c r="AP83" s="122"/>
      <c r="AQ83" s="216"/>
      <c r="AR83" s="216"/>
      <c r="AS83" s="216"/>
      <c r="AT83" s="216"/>
      <c r="AU83" s="229"/>
      <c r="AV83" s="215"/>
      <c r="AW83" s="216"/>
      <c r="AX83" s="216"/>
      <c r="AY83" s="216"/>
      <c r="AZ83" s="216"/>
      <c r="BA83" s="216"/>
      <c r="BB83" s="216"/>
      <c r="BC83" s="216"/>
      <c r="BD83" s="216"/>
      <c r="BE83" s="229"/>
      <c r="BF83" s="215"/>
      <c r="BG83" s="216"/>
      <c r="BH83" s="216"/>
      <c r="BI83" s="216"/>
      <c r="BJ83" s="216"/>
      <c r="BK83" s="216"/>
      <c r="BL83" s="216"/>
      <c r="BM83" s="216"/>
      <c r="BN83" s="216"/>
      <c r="BO83" s="229"/>
      <c r="BP83" s="215"/>
      <c r="BQ83" s="216"/>
      <c r="BR83" s="216"/>
      <c r="BS83" s="216"/>
      <c r="BT83" s="216"/>
      <c r="BU83" s="216"/>
      <c r="BV83" s="216"/>
      <c r="BW83" s="216"/>
      <c r="BX83" s="216"/>
      <c r="BY83" s="229"/>
      <c r="BZ83" s="138">
        <f t="shared" ref="BZ83:BZ100" si="20">SUM(V83,AA83,AF83,AK83,AP83,AU83,AZ83,BE83,BJ83,BO83,BT83,BY83)</f>
        <v>0</v>
      </c>
      <c r="CA83" s="235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2:124" s="28" customFormat="1" ht="131.25" x14ac:dyDescent="0.35">
      <c r="B84" s="40">
        <v>1</v>
      </c>
      <c r="C84" s="40"/>
      <c r="D84" s="40"/>
      <c r="E84" s="40"/>
      <c r="F84" s="40"/>
      <c r="G84" s="40"/>
      <c r="H84" s="212" t="s">
        <v>167</v>
      </c>
      <c r="I84" s="94" t="s">
        <v>409</v>
      </c>
      <c r="J84" s="115"/>
      <c r="K84" s="219" t="s">
        <v>478</v>
      </c>
      <c r="L84" s="115">
        <f>SUM(R84,W84,AB84,AG84,AL84,AQ84,AV84,BA84,BF84,BK84,BP84,BU84)</f>
        <v>72</v>
      </c>
      <c r="M84" s="114">
        <f>SUM(N84:Q84)</f>
        <v>36</v>
      </c>
      <c r="N84" s="115">
        <f>SUM(T84,Y84,AD84,AI84,AN84,AS84,AX84,BC84,BH84,BM84,BR84,BW84)</f>
        <v>18</v>
      </c>
      <c r="O84" s="117"/>
      <c r="P84" s="117"/>
      <c r="Q84" s="117">
        <f>SUM(U84,Z84,AE84,AJ84,AO84,AT84,AY84,BD84,BI84,BN84,BS84,BX84)</f>
        <v>18</v>
      </c>
      <c r="R84" s="117">
        <v>72</v>
      </c>
      <c r="S84" s="117">
        <f>SUM(T84:U84)</f>
        <v>36</v>
      </c>
      <c r="T84" s="117">
        <v>18</v>
      </c>
      <c r="U84" s="117">
        <v>18</v>
      </c>
      <c r="V84" s="118">
        <v>2</v>
      </c>
      <c r="W84" s="117"/>
      <c r="X84" s="117"/>
      <c r="Y84" s="117"/>
      <c r="Z84" s="117"/>
      <c r="AA84" s="118"/>
      <c r="AB84" s="115"/>
      <c r="AC84" s="119"/>
      <c r="AD84" s="201"/>
      <c r="AE84" s="201"/>
      <c r="AF84" s="114"/>
      <c r="AG84" s="117"/>
      <c r="AH84" s="119"/>
      <c r="AI84" s="201"/>
      <c r="AJ84" s="201"/>
      <c r="AK84" s="117"/>
      <c r="AL84" s="115"/>
      <c r="AM84" s="117"/>
      <c r="AN84" s="117"/>
      <c r="AO84" s="117"/>
      <c r="AP84" s="114"/>
      <c r="AQ84" s="117"/>
      <c r="AR84" s="117"/>
      <c r="AS84" s="117"/>
      <c r="AT84" s="117"/>
      <c r="AU84" s="118"/>
      <c r="AV84" s="115"/>
      <c r="AW84" s="117"/>
      <c r="AX84" s="117"/>
      <c r="AY84" s="117"/>
      <c r="AZ84" s="114"/>
      <c r="BA84" s="117"/>
      <c r="BB84" s="117"/>
      <c r="BC84" s="117"/>
      <c r="BD84" s="117"/>
      <c r="BE84" s="118"/>
      <c r="BF84" s="115"/>
      <c r="BG84" s="117"/>
      <c r="BH84" s="117"/>
      <c r="BI84" s="117"/>
      <c r="BJ84" s="114"/>
      <c r="BK84" s="117"/>
      <c r="BL84" s="117"/>
      <c r="BM84" s="117"/>
      <c r="BN84" s="117"/>
      <c r="BO84" s="118"/>
      <c r="BP84" s="115"/>
      <c r="BQ84" s="117"/>
      <c r="BR84" s="117"/>
      <c r="BS84" s="117"/>
      <c r="BT84" s="114"/>
      <c r="BU84" s="117"/>
      <c r="BV84" s="117"/>
      <c r="BW84" s="117"/>
      <c r="BX84" s="117"/>
      <c r="BY84" s="118"/>
      <c r="BZ84" s="135">
        <f t="shared" si="20"/>
        <v>2</v>
      </c>
      <c r="CA84" s="220" t="s">
        <v>456</v>
      </c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</row>
    <row r="85" spans="2:124" s="28" customFormat="1" ht="128.44999999999999" customHeight="1" x14ac:dyDescent="0.35">
      <c r="B85" s="40"/>
      <c r="C85" s="40">
        <v>2</v>
      </c>
      <c r="D85" s="40"/>
      <c r="E85" s="40"/>
      <c r="F85" s="40"/>
      <c r="G85" s="40"/>
      <c r="H85" s="212" t="s">
        <v>168</v>
      </c>
      <c r="I85" s="94" t="s">
        <v>615</v>
      </c>
      <c r="J85" s="115"/>
      <c r="K85" s="219" t="s">
        <v>415</v>
      </c>
      <c r="L85" s="115">
        <f>SUM(R85,W85,AB85,AG85,AL85,AQ85,AV85,BA85,BF85,BK85,BP85,BU85)</f>
        <v>72</v>
      </c>
      <c r="M85" s="114">
        <f>SUM(N85:Q85)</f>
        <v>36</v>
      </c>
      <c r="N85" s="115">
        <f>SUM(T85,Y85,AD85,AI85,AN85,AS85,AX85,BC85,BH85,BM85,BR85,BW85)</f>
        <v>0</v>
      </c>
      <c r="O85" s="117"/>
      <c r="P85" s="117"/>
      <c r="Q85" s="117">
        <f>SUM(U85,Z85,AE85,AJ85,AO85,AT85,AY85,BD85,BI85,BN85,BS85,BX85)</f>
        <v>36</v>
      </c>
      <c r="R85" s="115"/>
      <c r="S85" s="117"/>
      <c r="T85" s="117"/>
      <c r="U85" s="117"/>
      <c r="V85" s="114"/>
      <c r="W85" s="117"/>
      <c r="X85" s="117"/>
      <c r="Y85" s="117"/>
      <c r="Z85" s="117"/>
      <c r="AA85" s="118"/>
      <c r="AB85" s="115">
        <v>72</v>
      </c>
      <c r="AC85" s="119">
        <f>SUM(AD85:AE85)</f>
        <v>36</v>
      </c>
      <c r="AD85" s="201"/>
      <c r="AE85" s="201">
        <v>36</v>
      </c>
      <c r="AF85" s="114">
        <v>2</v>
      </c>
      <c r="AG85" s="117"/>
      <c r="AH85" s="119"/>
      <c r="AI85" s="201"/>
      <c r="AJ85" s="201"/>
      <c r="AK85" s="117"/>
      <c r="AL85" s="115"/>
      <c r="AM85" s="117"/>
      <c r="AN85" s="117"/>
      <c r="AO85" s="117"/>
      <c r="AP85" s="114"/>
      <c r="AQ85" s="117"/>
      <c r="AR85" s="117"/>
      <c r="AS85" s="117"/>
      <c r="AT85" s="117"/>
      <c r="AU85" s="118"/>
      <c r="AV85" s="115"/>
      <c r="AW85" s="117"/>
      <c r="AX85" s="117"/>
      <c r="AY85" s="117"/>
      <c r="AZ85" s="114"/>
      <c r="BA85" s="117"/>
      <c r="BB85" s="117"/>
      <c r="BC85" s="117"/>
      <c r="BD85" s="117"/>
      <c r="BE85" s="118"/>
      <c r="BF85" s="115"/>
      <c r="BG85" s="117"/>
      <c r="BH85" s="117"/>
      <c r="BI85" s="117"/>
      <c r="BJ85" s="114"/>
      <c r="BK85" s="117"/>
      <c r="BL85" s="117"/>
      <c r="BM85" s="117"/>
      <c r="BN85" s="117"/>
      <c r="BO85" s="118"/>
      <c r="BP85" s="115"/>
      <c r="BQ85" s="117"/>
      <c r="BR85" s="117"/>
      <c r="BS85" s="117"/>
      <c r="BT85" s="114"/>
      <c r="BU85" s="117"/>
      <c r="BV85" s="117"/>
      <c r="BW85" s="117"/>
      <c r="BX85" s="117"/>
      <c r="BY85" s="118"/>
      <c r="BZ85" s="135">
        <f t="shared" si="20"/>
        <v>2</v>
      </c>
      <c r="CA85" s="220" t="s">
        <v>631</v>
      </c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</row>
    <row r="86" spans="2:124" s="28" customFormat="1" ht="76.150000000000006" customHeight="1" x14ac:dyDescent="0.35">
      <c r="B86" s="40"/>
      <c r="C86" s="40">
        <v>2</v>
      </c>
      <c r="D86" s="40"/>
      <c r="E86" s="40"/>
      <c r="F86" s="40"/>
      <c r="G86" s="40"/>
      <c r="H86" s="212" t="s">
        <v>406</v>
      </c>
      <c r="I86" s="271" t="s">
        <v>416</v>
      </c>
      <c r="J86" s="115"/>
      <c r="K86" s="219" t="s">
        <v>415</v>
      </c>
      <c r="L86" s="115">
        <f>SUM(R86,W86,AB86,AG86,AL86,AQ86,AV86,BA86,BF86,BK86,BP86,BU86)</f>
        <v>72</v>
      </c>
      <c r="M86" s="114">
        <f>SUM(N86:Q86)</f>
        <v>36</v>
      </c>
      <c r="N86" s="115">
        <f>SUM(T86,Y86,AD86,AI86,AN86,AS86,AX86,BC86,BH86,BM86,BR86,BW86)</f>
        <v>18</v>
      </c>
      <c r="O86" s="117"/>
      <c r="P86" s="117"/>
      <c r="Q86" s="117">
        <f>SUM(U86,Z86,AE86,AJ86,AO86,AT86,AY86,BD86,BI86,BN86,BS86,BX86)</f>
        <v>18</v>
      </c>
      <c r="R86" s="115"/>
      <c r="S86" s="117"/>
      <c r="T86" s="117"/>
      <c r="U86" s="117"/>
      <c r="V86" s="114"/>
      <c r="W86" s="117"/>
      <c r="X86" s="119"/>
      <c r="Y86" s="201"/>
      <c r="Z86" s="201"/>
      <c r="AA86" s="117"/>
      <c r="AB86" s="117">
        <v>72</v>
      </c>
      <c r="AC86" s="119">
        <f>SUM(AD86:AE86)</f>
        <v>36</v>
      </c>
      <c r="AD86" s="201">
        <v>18</v>
      </c>
      <c r="AE86" s="201">
        <v>18</v>
      </c>
      <c r="AF86" s="118">
        <v>2</v>
      </c>
      <c r="AG86" s="117"/>
      <c r="AH86" s="119"/>
      <c r="AI86" s="201"/>
      <c r="AJ86" s="201"/>
      <c r="AK86" s="118"/>
      <c r="AL86" s="115"/>
      <c r="AM86" s="117"/>
      <c r="AN86" s="117"/>
      <c r="AO86" s="117"/>
      <c r="AP86" s="114"/>
      <c r="AQ86" s="117"/>
      <c r="AR86" s="117"/>
      <c r="AS86" s="117"/>
      <c r="AT86" s="117"/>
      <c r="AU86" s="118"/>
      <c r="AV86" s="115"/>
      <c r="AW86" s="117"/>
      <c r="AX86" s="117"/>
      <c r="AY86" s="117"/>
      <c r="AZ86" s="114"/>
      <c r="BA86" s="117"/>
      <c r="BB86" s="117"/>
      <c r="BC86" s="117"/>
      <c r="BD86" s="117"/>
      <c r="BE86" s="118"/>
      <c r="BF86" s="115"/>
      <c r="BG86" s="117"/>
      <c r="BH86" s="117"/>
      <c r="BI86" s="117"/>
      <c r="BJ86" s="114"/>
      <c r="BK86" s="117"/>
      <c r="BL86" s="117"/>
      <c r="BM86" s="117"/>
      <c r="BN86" s="117"/>
      <c r="BO86" s="118"/>
      <c r="BP86" s="115"/>
      <c r="BQ86" s="117"/>
      <c r="BR86" s="117"/>
      <c r="BS86" s="117"/>
      <c r="BT86" s="114"/>
      <c r="BU86" s="117"/>
      <c r="BV86" s="117"/>
      <c r="BW86" s="117"/>
      <c r="BX86" s="117"/>
      <c r="BY86" s="118"/>
      <c r="BZ86" s="135">
        <f t="shared" si="20"/>
        <v>2</v>
      </c>
      <c r="CA86" s="220" t="s">
        <v>278</v>
      </c>
      <c r="CB86" s="27"/>
      <c r="CC86" s="27"/>
      <c r="CD86" s="401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</row>
    <row r="87" spans="2:124" s="11" customFormat="1" ht="82.15" customHeight="1" x14ac:dyDescent="0.35">
      <c r="B87" s="40"/>
      <c r="C87" s="40">
        <v>2</v>
      </c>
      <c r="D87" s="40">
        <v>3</v>
      </c>
      <c r="E87" s="40"/>
      <c r="F87" s="40"/>
      <c r="G87" s="40"/>
      <c r="H87" s="213" t="s">
        <v>124</v>
      </c>
      <c r="I87" s="95" t="s">
        <v>318</v>
      </c>
      <c r="J87" s="112"/>
      <c r="K87" s="120"/>
      <c r="L87" s="112"/>
      <c r="M87" s="126"/>
      <c r="N87" s="112"/>
      <c r="O87" s="119"/>
      <c r="P87" s="119"/>
      <c r="Q87" s="120"/>
      <c r="R87" s="112"/>
      <c r="S87" s="119"/>
      <c r="T87" s="136"/>
      <c r="U87" s="136"/>
      <c r="V87" s="119"/>
      <c r="W87" s="119"/>
      <c r="X87" s="119"/>
      <c r="Y87" s="136"/>
      <c r="Z87" s="136"/>
      <c r="AA87" s="120"/>
      <c r="AB87" s="112"/>
      <c r="AC87" s="119"/>
      <c r="AD87" s="136"/>
      <c r="AE87" s="136"/>
      <c r="AF87" s="119"/>
      <c r="AG87" s="125"/>
      <c r="AH87" s="119"/>
      <c r="AI87" s="136"/>
      <c r="AJ87" s="136"/>
      <c r="AK87" s="120"/>
      <c r="AL87" s="125"/>
      <c r="AM87" s="119"/>
      <c r="AN87" s="136"/>
      <c r="AO87" s="136"/>
      <c r="AP87" s="119"/>
      <c r="AQ87" s="119"/>
      <c r="AR87" s="119"/>
      <c r="AS87" s="136"/>
      <c r="AT87" s="136"/>
      <c r="AU87" s="126"/>
      <c r="AV87" s="112"/>
      <c r="AW87" s="119"/>
      <c r="AX87" s="136"/>
      <c r="AY87" s="136"/>
      <c r="AZ87" s="119"/>
      <c r="BA87" s="119"/>
      <c r="BB87" s="119"/>
      <c r="BC87" s="136"/>
      <c r="BD87" s="136"/>
      <c r="BE87" s="120"/>
      <c r="BF87" s="125"/>
      <c r="BG87" s="119"/>
      <c r="BH87" s="136"/>
      <c r="BI87" s="136"/>
      <c r="BJ87" s="119"/>
      <c r="BK87" s="119"/>
      <c r="BL87" s="119"/>
      <c r="BM87" s="136"/>
      <c r="BN87" s="136"/>
      <c r="BO87" s="126"/>
      <c r="BP87" s="112"/>
      <c r="BQ87" s="119"/>
      <c r="BR87" s="136"/>
      <c r="BS87" s="136"/>
      <c r="BT87" s="119"/>
      <c r="BU87" s="119"/>
      <c r="BV87" s="119"/>
      <c r="BW87" s="136"/>
      <c r="BX87" s="136"/>
      <c r="BY87" s="120"/>
      <c r="BZ87" s="135">
        <f t="shared" si="20"/>
        <v>0</v>
      </c>
      <c r="CA87" s="22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2:124" s="11" customFormat="1" ht="54.75" customHeight="1" x14ac:dyDescent="0.35">
      <c r="B88" s="40"/>
      <c r="C88" s="40">
        <v>2</v>
      </c>
      <c r="D88" s="40">
        <v>3</v>
      </c>
      <c r="E88" s="40"/>
      <c r="F88" s="40"/>
      <c r="G88" s="40"/>
      <c r="H88" s="212" t="s">
        <v>169</v>
      </c>
      <c r="I88" s="94" t="s">
        <v>189</v>
      </c>
      <c r="J88" s="134">
        <v>5</v>
      </c>
      <c r="K88" s="113">
        <v>4</v>
      </c>
      <c r="L88" s="112">
        <f>SUM(R88,W88,AB88,AG88,AL88,AQ88,AV88,BA88,BF88,BK88,BP88,BU88)</f>
        <v>228</v>
      </c>
      <c r="M88" s="126">
        <f>SUM(N88:Q88)</f>
        <v>139</v>
      </c>
      <c r="N88" s="112">
        <f>SUM(T88,Y88,AD88,AI88,AN88,AS88,AX88,BC88,BH88,BM88,BR88,BW88)</f>
        <v>20</v>
      </c>
      <c r="O88" s="272"/>
      <c r="P88" s="119">
        <f>SUM(U88,Z88,AE88,AJ88,AO88,AT88,AY88,BD88,BI88,BN88,BS88,BX88)</f>
        <v>119</v>
      </c>
      <c r="Q88" s="120"/>
      <c r="R88" s="112"/>
      <c r="S88" s="119"/>
      <c r="T88" s="136"/>
      <c r="U88" s="136"/>
      <c r="V88" s="119"/>
      <c r="W88" s="119"/>
      <c r="X88" s="119"/>
      <c r="Y88" s="136"/>
      <c r="Z88" s="136"/>
      <c r="AA88" s="120"/>
      <c r="AB88" s="112"/>
      <c r="AC88" s="119"/>
      <c r="AD88" s="136"/>
      <c r="AE88" s="136"/>
      <c r="AF88" s="119">
        <f>AB88/36</f>
        <v>0</v>
      </c>
      <c r="AG88" s="119">
        <v>120</v>
      </c>
      <c r="AH88" s="119">
        <f>SUM(AI88:AJ88)</f>
        <v>80</v>
      </c>
      <c r="AI88" s="136">
        <v>12</v>
      </c>
      <c r="AJ88" s="136">
        <v>68</v>
      </c>
      <c r="AK88" s="120">
        <v>3</v>
      </c>
      <c r="AL88" s="125">
        <v>108</v>
      </c>
      <c r="AM88" s="119">
        <f>SUM(AN88:AO88)</f>
        <v>59</v>
      </c>
      <c r="AN88" s="136">
        <v>8</v>
      </c>
      <c r="AO88" s="136">
        <v>51</v>
      </c>
      <c r="AP88" s="119">
        <v>3</v>
      </c>
      <c r="AQ88" s="119"/>
      <c r="AR88" s="119"/>
      <c r="AS88" s="136"/>
      <c r="AT88" s="136"/>
      <c r="AU88" s="126"/>
      <c r="AV88" s="112"/>
      <c r="AW88" s="119"/>
      <c r="AX88" s="136"/>
      <c r="AY88" s="136"/>
      <c r="AZ88" s="119"/>
      <c r="BA88" s="119"/>
      <c r="BB88" s="119"/>
      <c r="BC88" s="136"/>
      <c r="BD88" s="136"/>
      <c r="BE88" s="120"/>
      <c r="BF88" s="125"/>
      <c r="BG88" s="119"/>
      <c r="BH88" s="136"/>
      <c r="BI88" s="136"/>
      <c r="BJ88" s="119"/>
      <c r="BK88" s="119"/>
      <c r="BL88" s="119"/>
      <c r="BM88" s="136"/>
      <c r="BN88" s="136"/>
      <c r="BO88" s="126"/>
      <c r="BP88" s="112"/>
      <c r="BQ88" s="119"/>
      <c r="BR88" s="136"/>
      <c r="BS88" s="136"/>
      <c r="BT88" s="119"/>
      <c r="BU88" s="119"/>
      <c r="BV88" s="119"/>
      <c r="BW88" s="136"/>
      <c r="BX88" s="136"/>
      <c r="BY88" s="120"/>
      <c r="BZ88" s="135">
        <f t="shared" si="20"/>
        <v>6</v>
      </c>
      <c r="CA88" s="220" t="s">
        <v>293</v>
      </c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2:124" s="11" customFormat="1" ht="29.25" customHeight="1" x14ac:dyDescent="0.35">
      <c r="B89" s="40"/>
      <c r="C89" s="40">
        <v>2</v>
      </c>
      <c r="D89" s="40"/>
      <c r="E89" s="40"/>
      <c r="F89" s="40"/>
      <c r="G89" s="40"/>
      <c r="H89" s="212" t="s">
        <v>170</v>
      </c>
      <c r="I89" s="94" t="s">
        <v>190</v>
      </c>
      <c r="J89" s="112"/>
      <c r="K89" s="113">
        <v>4</v>
      </c>
      <c r="L89" s="112">
        <f>SUM(R89,W89,AB89,AG89,AL89,AQ89,AV89,BA89,BF89,BK89,BP89,BU89)</f>
        <v>108</v>
      </c>
      <c r="M89" s="126">
        <f>SUM(N89:Q89)</f>
        <v>59</v>
      </c>
      <c r="N89" s="112">
        <f>SUM(T89,Y89,AD89,AI89,AN89,AS89,AX89,BC89,BH89,BM89,BR89,BW89)</f>
        <v>8</v>
      </c>
      <c r="O89" s="272"/>
      <c r="P89" s="119">
        <f>SUM(U89,Z89,AE89,AJ89,AO89,AT89,AY89,BD89,BI89,BN89,BS89,BX89)</f>
        <v>51</v>
      </c>
      <c r="Q89" s="120"/>
      <c r="R89" s="112"/>
      <c r="S89" s="119"/>
      <c r="T89" s="136"/>
      <c r="U89" s="136"/>
      <c r="V89" s="119"/>
      <c r="W89" s="119"/>
      <c r="X89" s="119"/>
      <c r="Y89" s="136"/>
      <c r="Z89" s="136"/>
      <c r="AA89" s="120"/>
      <c r="AB89" s="112"/>
      <c r="AC89" s="119"/>
      <c r="AD89" s="136"/>
      <c r="AE89" s="136"/>
      <c r="AF89" s="119"/>
      <c r="AG89" s="119">
        <v>108</v>
      </c>
      <c r="AH89" s="119">
        <f>SUM(AI89:AJ89)</f>
        <v>59</v>
      </c>
      <c r="AI89" s="136">
        <v>8</v>
      </c>
      <c r="AJ89" s="136">
        <v>51</v>
      </c>
      <c r="AK89" s="120">
        <v>3</v>
      </c>
      <c r="AL89" s="119"/>
      <c r="AM89" s="119"/>
      <c r="AN89" s="136"/>
      <c r="AO89" s="136"/>
      <c r="AP89" s="126"/>
      <c r="AQ89" s="119"/>
      <c r="AR89" s="119"/>
      <c r="AS89" s="136"/>
      <c r="AT89" s="136"/>
      <c r="AU89" s="126"/>
      <c r="AV89" s="112"/>
      <c r="AW89" s="119"/>
      <c r="AX89" s="136"/>
      <c r="AY89" s="136"/>
      <c r="AZ89" s="119"/>
      <c r="BA89" s="119"/>
      <c r="BB89" s="119"/>
      <c r="BC89" s="136"/>
      <c r="BD89" s="136"/>
      <c r="BE89" s="120"/>
      <c r="BF89" s="125"/>
      <c r="BG89" s="119"/>
      <c r="BH89" s="136"/>
      <c r="BI89" s="136"/>
      <c r="BJ89" s="119"/>
      <c r="BK89" s="119"/>
      <c r="BL89" s="119"/>
      <c r="BM89" s="136"/>
      <c r="BN89" s="136"/>
      <c r="BO89" s="126"/>
      <c r="BP89" s="112"/>
      <c r="BQ89" s="119"/>
      <c r="BR89" s="136"/>
      <c r="BS89" s="136"/>
      <c r="BT89" s="119"/>
      <c r="BU89" s="119"/>
      <c r="BV89" s="119"/>
      <c r="BW89" s="136"/>
      <c r="BX89" s="136"/>
      <c r="BY89" s="120"/>
      <c r="BZ89" s="135">
        <f t="shared" si="20"/>
        <v>3</v>
      </c>
      <c r="CA89" s="220" t="s">
        <v>294</v>
      </c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2:124" s="11" customFormat="1" ht="79.5" customHeight="1" x14ac:dyDescent="0.35">
      <c r="B90" s="40"/>
      <c r="C90" s="40"/>
      <c r="D90" s="40">
        <v>3</v>
      </c>
      <c r="E90" s="40"/>
      <c r="F90" s="40"/>
      <c r="G90" s="40"/>
      <c r="H90" s="223" t="s">
        <v>502</v>
      </c>
      <c r="I90" s="97" t="s">
        <v>321</v>
      </c>
      <c r="J90" s="112"/>
      <c r="K90" s="120"/>
      <c r="L90" s="112"/>
      <c r="M90" s="126"/>
      <c r="N90" s="112"/>
      <c r="O90" s="119"/>
      <c r="P90" s="119"/>
      <c r="Q90" s="120"/>
      <c r="R90" s="112"/>
      <c r="S90" s="119"/>
      <c r="T90" s="136"/>
      <c r="U90" s="136"/>
      <c r="V90" s="119"/>
      <c r="W90" s="119"/>
      <c r="X90" s="119"/>
      <c r="Y90" s="136"/>
      <c r="Z90" s="136"/>
      <c r="AA90" s="120"/>
      <c r="AB90" s="112"/>
      <c r="AC90" s="119"/>
      <c r="AD90" s="136"/>
      <c r="AE90" s="136"/>
      <c r="AF90" s="119"/>
      <c r="AG90" s="125"/>
      <c r="AH90" s="119"/>
      <c r="AI90" s="136"/>
      <c r="AJ90" s="136"/>
      <c r="AK90" s="120"/>
      <c r="AL90" s="125"/>
      <c r="AM90" s="119"/>
      <c r="AN90" s="136"/>
      <c r="AO90" s="136"/>
      <c r="AP90" s="119"/>
      <c r="AQ90" s="119"/>
      <c r="AR90" s="119"/>
      <c r="AS90" s="136"/>
      <c r="AT90" s="136"/>
      <c r="AU90" s="126"/>
      <c r="AV90" s="112"/>
      <c r="AW90" s="119"/>
      <c r="AX90" s="136"/>
      <c r="AY90" s="136"/>
      <c r="AZ90" s="119"/>
      <c r="BA90" s="119"/>
      <c r="BB90" s="119"/>
      <c r="BC90" s="136"/>
      <c r="BD90" s="136"/>
      <c r="BE90" s="120"/>
      <c r="BF90" s="125"/>
      <c r="BG90" s="119"/>
      <c r="BH90" s="136"/>
      <c r="BI90" s="136"/>
      <c r="BJ90" s="119"/>
      <c r="BK90" s="119"/>
      <c r="BL90" s="119"/>
      <c r="BM90" s="136"/>
      <c r="BN90" s="136"/>
      <c r="BO90" s="126"/>
      <c r="BP90" s="112"/>
      <c r="BQ90" s="119"/>
      <c r="BR90" s="136"/>
      <c r="BS90" s="136"/>
      <c r="BT90" s="119"/>
      <c r="BU90" s="119"/>
      <c r="BV90" s="119"/>
      <c r="BW90" s="136"/>
      <c r="BX90" s="136"/>
      <c r="BY90" s="120"/>
      <c r="BZ90" s="135">
        <f t="shared" si="20"/>
        <v>0</v>
      </c>
      <c r="CA90" s="22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2:124" s="11" customFormat="1" ht="83.1" customHeight="1" x14ac:dyDescent="0.35">
      <c r="B91" s="40"/>
      <c r="C91" s="40"/>
      <c r="D91" s="40">
        <v>3</v>
      </c>
      <c r="E91" s="40"/>
      <c r="F91" s="40"/>
      <c r="G91" s="40"/>
      <c r="H91" s="273" t="s">
        <v>171</v>
      </c>
      <c r="I91" s="94" t="s">
        <v>191</v>
      </c>
      <c r="J91" s="143"/>
      <c r="K91" s="113">
        <v>5</v>
      </c>
      <c r="L91" s="112">
        <f>SUM(R91,W91,AB91,AG91,AL91,AQ91,AV91,BA91,BF91,BK91,BP91,BU91)</f>
        <v>120</v>
      </c>
      <c r="M91" s="126">
        <f>SUM(N91:Q91)</f>
        <v>51</v>
      </c>
      <c r="N91" s="112">
        <f>SUM(T91,Y91,AD91,AI91,AN91,AS91,AX91,BC91,BH91,BM91,BR91,BW91)</f>
        <v>0</v>
      </c>
      <c r="O91" s="272"/>
      <c r="P91" s="119">
        <f>SUM(U91,Z91,AE91,AJ91,AO91,AT91,AY91,BD91,BI91,BN91,BS91,BX91)</f>
        <v>51</v>
      </c>
      <c r="Q91" s="120"/>
      <c r="R91" s="112"/>
      <c r="S91" s="119"/>
      <c r="T91" s="136"/>
      <c r="U91" s="136"/>
      <c r="V91" s="119"/>
      <c r="W91" s="119"/>
      <c r="X91" s="119"/>
      <c r="Y91" s="136"/>
      <c r="Z91" s="136"/>
      <c r="AA91" s="126"/>
      <c r="AB91" s="112"/>
      <c r="AC91" s="119"/>
      <c r="AD91" s="136"/>
      <c r="AE91" s="136"/>
      <c r="AF91" s="119"/>
      <c r="AG91" s="119"/>
      <c r="AH91" s="119"/>
      <c r="AI91" s="136"/>
      <c r="AJ91" s="136"/>
      <c r="AK91" s="120"/>
      <c r="AL91" s="119">
        <v>120</v>
      </c>
      <c r="AM91" s="119">
        <f>SUM(AN91:AO91)</f>
        <v>51</v>
      </c>
      <c r="AN91" s="136"/>
      <c r="AO91" s="136">
        <v>51</v>
      </c>
      <c r="AP91" s="126">
        <v>3</v>
      </c>
      <c r="AQ91" s="119"/>
      <c r="AR91" s="119"/>
      <c r="AS91" s="136"/>
      <c r="AT91" s="136"/>
      <c r="AU91" s="126"/>
      <c r="AV91" s="112"/>
      <c r="AW91" s="119"/>
      <c r="AX91" s="136"/>
      <c r="AY91" s="136"/>
      <c r="AZ91" s="119"/>
      <c r="BA91" s="119"/>
      <c r="BB91" s="119"/>
      <c r="BC91" s="136"/>
      <c r="BD91" s="136"/>
      <c r="BE91" s="120"/>
      <c r="BF91" s="125"/>
      <c r="BG91" s="119"/>
      <c r="BH91" s="136"/>
      <c r="BI91" s="136"/>
      <c r="BJ91" s="119"/>
      <c r="BK91" s="119"/>
      <c r="BL91" s="119"/>
      <c r="BM91" s="136"/>
      <c r="BN91" s="136"/>
      <c r="BO91" s="126"/>
      <c r="BP91" s="112"/>
      <c r="BQ91" s="119"/>
      <c r="BR91" s="136"/>
      <c r="BS91" s="136"/>
      <c r="BT91" s="119"/>
      <c r="BU91" s="119"/>
      <c r="BV91" s="119"/>
      <c r="BW91" s="136"/>
      <c r="BX91" s="136"/>
      <c r="BY91" s="120"/>
      <c r="BZ91" s="135">
        <f t="shared" si="20"/>
        <v>3</v>
      </c>
      <c r="CA91" s="220" t="s">
        <v>295</v>
      </c>
      <c r="CB91" s="485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2:124" s="11" customFormat="1" ht="81.75" customHeight="1" x14ac:dyDescent="0.35">
      <c r="B92" s="40"/>
      <c r="C92" s="40"/>
      <c r="D92" s="40">
        <v>3</v>
      </c>
      <c r="E92" s="40"/>
      <c r="F92" s="40"/>
      <c r="G92" s="40"/>
      <c r="H92" s="273" t="s">
        <v>172</v>
      </c>
      <c r="I92" s="94" t="s">
        <v>605</v>
      </c>
      <c r="J92" s="112">
        <v>6</v>
      </c>
      <c r="K92" s="274"/>
      <c r="L92" s="112">
        <f>SUM(R92,W92,AB92,AG92,AL92,AQ92,AV92,BA92,BF92,BK92,BP92,BU92)</f>
        <v>120</v>
      </c>
      <c r="M92" s="126">
        <f>SUM(N92:Q92)</f>
        <v>68</v>
      </c>
      <c r="N92" s="112">
        <f>SUM(T92,Y92,AD92,AI92,AN92,AS92,AX92,BC92,BH92,BM92,BR92,BW92)</f>
        <v>8</v>
      </c>
      <c r="O92" s="119"/>
      <c r="P92" s="119">
        <f>SUM(U92,Z92,AE92,AJ92,AO92,AT92,AY92,BD92,BI92,BN92,BS92,BX92)</f>
        <v>60</v>
      </c>
      <c r="Q92" s="120"/>
      <c r="R92" s="112"/>
      <c r="S92" s="119"/>
      <c r="T92" s="136"/>
      <c r="U92" s="136"/>
      <c r="V92" s="119"/>
      <c r="W92" s="119"/>
      <c r="X92" s="119"/>
      <c r="Y92" s="136"/>
      <c r="Z92" s="136"/>
      <c r="AA92" s="120"/>
      <c r="AB92" s="112"/>
      <c r="AC92" s="119"/>
      <c r="AD92" s="136"/>
      <c r="AE92" s="136"/>
      <c r="AF92" s="119"/>
      <c r="AG92" s="119"/>
      <c r="AH92" s="119"/>
      <c r="AI92" s="136"/>
      <c r="AJ92" s="136"/>
      <c r="AK92" s="120"/>
      <c r="AL92" s="125"/>
      <c r="AM92" s="119"/>
      <c r="AN92" s="136"/>
      <c r="AO92" s="136"/>
      <c r="AP92" s="119"/>
      <c r="AQ92" s="119">
        <v>120</v>
      </c>
      <c r="AR92" s="119">
        <f>SUM(AS92:AT92)</f>
        <v>68</v>
      </c>
      <c r="AS92" s="136">
        <v>8</v>
      </c>
      <c r="AT92" s="136">
        <v>60</v>
      </c>
      <c r="AU92" s="126">
        <v>3</v>
      </c>
      <c r="AV92" s="112"/>
      <c r="AW92" s="119"/>
      <c r="AX92" s="136"/>
      <c r="AY92" s="136"/>
      <c r="AZ92" s="119"/>
      <c r="BA92" s="119"/>
      <c r="BB92" s="119"/>
      <c r="BC92" s="136"/>
      <c r="BD92" s="136"/>
      <c r="BE92" s="120"/>
      <c r="BF92" s="125"/>
      <c r="BG92" s="119"/>
      <c r="BH92" s="136"/>
      <c r="BI92" s="136"/>
      <c r="BJ92" s="119"/>
      <c r="BK92" s="119"/>
      <c r="BL92" s="119"/>
      <c r="BM92" s="136"/>
      <c r="BN92" s="136"/>
      <c r="BO92" s="126"/>
      <c r="BP92" s="112"/>
      <c r="BQ92" s="119"/>
      <c r="BR92" s="136"/>
      <c r="BS92" s="136"/>
      <c r="BT92" s="119"/>
      <c r="BU92" s="119"/>
      <c r="BV92" s="119"/>
      <c r="BW92" s="136"/>
      <c r="BX92" s="136"/>
      <c r="BY92" s="120"/>
      <c r="BZ92" s="135">
        <f t="shared" si="20"/>
        <v>3</v>
      </c>
      <c r="CA92" s="220" t="s">
        <v>296</v>
      </c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2:124" s="11" customFormat="1" ht="54" x14ac:dyDescent="0.35">
      <c r="B93" s="40"/>
      <c r="C93" s="40"/>
      <c r="D93" s="40"/>
      <c r="E93" s="40">
        <v>4</v>
      </c>
      <c r="F93" s="40"/>
      <c r="G93" s="40"/>
      <c r="H93" s="213" t="s">
        <v>503</v>
      </c>
      <c r="I93" s="97" t="s">
        <v>195</v>
      </c>
      <c r="J93" s="112"/>
      <c r="K93" s="120"/>
      <c r="L93" s="112"/>
      <c r="M93" s="126"/>
      <c r="N93" s="112"/>
      <c r="O93" s="119"/>
      <c r="P93" s="119"/>
      <c r="Q93" s="120"/>
      <c r="R93" s="112"/>
      <c r="S93" s="119"/>
      <c r="T93" s="136"/>
      <c r="U93" s="136"/>
      <c r="V93" s="119"/>
      <c r="W93" s="119"/>
      <c r="X93" s="119"/>
      <c r="Y93" s="136"/>
      <c r="Z93" s="136"/>
      <c r="AA93" s="120"/>
      <c r="AB93" s="112"/>
      <c r="AC93" s="119"/>
      <c r="AD93" s="136"/>
      <c r="AE93" s="136"/>
      <c r="AF93" s="119"/>
      <c r="AG93" s="125"/>
      <c r="AH93" s="119"/>
      <c r="AI93" s="136"/>
      <c r="AJ93" s="136"/>
      <c r="AK93" s="120"/>
      <c r="AL93" s="125"/>
      <c r="AM93" s="119"/>
      <c r="AN93" s="136"/>
      <c r="AO93" s="136"/>
      <c r="AP93" s="119"/>
      <c r="AQ93" s="119"/>
      <c r="AR93" s="119"/>
      <c r="AS93" s="136"/>
      <c r="AT93" s="136"/>
      <c r="AU93" s="126"/>
      <c r="AV93" s="112"/>
      <c r="AW93" s="119"/>
      <c r="AX93" s="136"/>
      <c r="AY93" s="136"/>
      <c r="AZ93" s="119"/>
      <c r="BA93" s="119"/>
      <c r="BB93" s="119"/>
      <c r="BC93" s="136"/>
      <c r="BD93" s="136"/>
      <c r="BE93" s="120"/>
      <c r="BF93" s="125"/>
      <c r="BG93" s="119"/>
      <c r="BH93" s="136"/>
      <c r="BI93" s="136"/>
      <c r="BJ93" s="119"/>
      <c r="BK93" s="119"/>
      <c r="BL93" s="119"/>
      <c r="BM93" s="136"/>
      <c r="BN93" s="136"/>
      <c r="BO93" s="126"/>
      <c r="BP93" s="112"/>
      <c r="BQ93" s="119"/>
      <c r="BR93" s="136"/>
      <c r="BS93" s="136"/>
      <c r="BT93" s="119"/>
      <c r="BU93" s="119"/>
      <c r="BV93" s="119"/>
      <c r="BW93" s="136"/>
      <c r="BX93" s="136"/>
      <c r="BY93" s="120"/>
      <c r="BZ93" s="135">
        <f t="shared" si="20"/>
        <v>0</v>
      </c>
      <c r="CA93" s="235" t="s">
        <v>452</v>
      </c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2:124" s="11" customFormat="1" ht="53.85" customHeight="1" x14ac:dyDescent="0.35">
      <c r="B94" s="40"/>
      <c r="C94" s="40"/>
      <c r="D94" s="40"/>
      <c r="E94" s="40">
        <v>4</v>
      </c>
      <c r="F94" s="40"/>
      <c r="G94" s="40"/>
      <c r="H94" s="228" t="s">
        <v>504</v>
      </c>
      <c r="I94" s="94" t="s">
        <v>196</v>
      </c>
      <c r="J94" s="112">
        <v>7</v>
      </c>
      <c r="K94" s="120">
        <v>6</v>
      </c>
      <c r="L94" s="112">
        <f t="shared" ref="L94:L116" si="21">SUM(R94,W94,AB94,AG94,AL94,AQ94,AV94,BA94,BF94,BK94,BP94,BU94)</f>
        <v>228</v>
      </c>
      <c r="M94" s="126">
        <f>SUM(N94:Q94)</f>
        <v>132</v>
      </c>
      <c r="N94" s="112">
        <f t="shared" ref="N94:N116" si="22">SUM(T94,Y94,AD94,AI94,AN94,AS94,AX94,BC94,BH94,BM94,BR94,BW94)</f>
        <v>12</v>
      </c>
      <c r="O94" s="119"/>
      <c r="P94" s="119">
        <f t="shared" ref="P94:P116" si="23">SUM(U94,Z94,AE94,AJ94,AO94,AT94,AY94,BD94,BI94,BN94,BS94,BX94)</f>
        <v>120</v>
      </c>
      <c r="Q94" s="120"/>
      <c r="R94" s="112"/>
      <c r="S94" s="119"/>
      <c r="T94" s="136"/>
      <c r="U94" s="136"/>
      <c r="V94" s="119"/>
      <c r="W94" s="119"/>
      <c r="X94" s="119"/>
      <c r="Y94" s="136"/>
      <c r="Z94" s="136"/>
      <c r="AA94" s="120"/>
      <c r="AB94" s="112"/>
      <c r="AC94" s="119"/>
      <c r="AD94" s="136"/>
      <c r="AE94" s="136"/>
      <c r="AF94" s="119"/>
      <c r="AG94" s="119"/>
      <c r="AH94" s="119"/>
      <c r="AI94" s="136"/>
      <c r="AJ94" s="136"/>
      <c r="AK94" s="120"/>
      <c r="AL94" s="125"/>
      <c r="AM94" s="119"/>
      <c r="AN94" s="136"/>
      <c r="AO94" s="136"/>
      <c r="AP94" s="119"/>
      <c r="AQ94" s="112">
        <v>120</v>
      </c>
      <c r="AR94" s="119">
        <f>SUM(AS94:AT94)</f>
        <v>74</v>
      </c>
      <c r="AS94" s="136">
        <v>8</v>
      </c>
      <c r="AT94" s="136">
        <v>66</v>
      </c>
      <c r="AU94" s="119">
        <v>3</v>
      </c>
      <c r="AV94" s="119">
        <v>108</v>
      </c>
      <c r="AW94" s="119">
        <f>SUM(AX94:AY94)</f>
        <v>58</v>
      </c>
      <c r="AX94" s="136">
        <v>4</v>
      </c>
      <c r="AY94" s="136">
        <v>54</v>
      </c>
      <c r="AZ94" s="120">
        <v>3</v>
      </c>
      <c r="BA94" s="119"/>
      <c r="BB94" s="119"/>
      <c r="BC94" s="136"/>
      <c r="BD94" s="136"/>
      <c r="BE94" s="120"/>
      <c r="BF94" s="119"/>
      <c r="BG94" s="119"/>
      <c r="BH94" s="136"/>
      <c r="BI94" s="136"/>
      <c r="BJ94" s="119"/>
      <c r="BK94" s="119"/>
      <c r="BL94" s="119"/>
      <c r="BM94" s="136"/>
      <c r="BN94" s="136"/>
      <c r="BO94" s="120"/>
      <c r="BP94" s="112"/>
      <c r="BQ94" s="119"/>
      <c r="BR94" s="136"/>
      <c r="BS94" s="136"/>
      <c r="BT94" s="119"/>
      <c r="BU94" s="119"/>
      <c r="BV94" s="119"/>
      <c r="BW94" s="136"/>
      <c r="BX94" s="136"/>
      <c r="BY94" s="120"/>
      <c r="BZ94" s="135">
        <f t="shared" si="20"/>
        <v>6</v>
      </c>
      <c r="CA94" s="22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spans="2:124" s="11" customFormat="1" ht="80.099999999999994" customHeight="1" x14ac:dyDescent="0.35">
      <c r="B95" s="40"/>
      <c r="C95" s="40"/>
      <c r="D95" s="40"/>
      <c r="E95" s="40">
        <v>4</v>
      </c>
      <c r="F95" s="40"/>
      <c r="G95" s="40"/>
      <c r="H95" s="228" t="s">
        <v>505</v>
      </c>
      <c r="I95" s="94" t="s">
        <v>70</v>
      </c>
      <c r="J95" s="112"/>
      <c r="K95" s="113">
        <v>6</v>
      </c>
      <c r="L95" s="112">
        <f t="shared" si="21"/>
        <v>120</v>
      </c>
      <c r="M95" s="126">
        <f>SUM(N95:Q95)</f>
        <v>62</v>
      </c>
      <c r="N95" s="112">
        <f t="shared" si="22"/>
        <v>8</v>
      </c>
      <c r="O95" s="119"/>
      <c r="P95" s="119">
        <f t="shared" si="23"/>
        <v>54</v>
      </c>
      <c r="Q95" s="120"/>
      <c r="R95" s="112"/>
      <c r="S95" s="119"/>
      <c r="T95" s="136"/>
      <c r="U95" s="136"/>
      <c r="V95" s="119"/>
      <c r="W95" s="119"/>
      <c r="X95" s="119"/>
      <c r="Y95" s="136"/>
      <c r="Z95" s="136"/>
      <c r="AA95" s="120"/>
      <c r="AB95" s="112"/>
      <c r="AC95" s="119"/>
      <c r="AD95" s="136"/>
      <c r="AE95" s="136"/>
      <c r="AF95" s="119"/>
      <c r="AG95" s="119"/>
      <c r="AH95" s="119"/>
      <c r="AI95" s="136"/>
      <c r="AJ95" s="136"/>
      <c r="AK95" s="120"/>
      <c r="AL95" s="125"/>
      <c r="AM95" s="119"/>
      <c r="AN95" s="136"/>
      <c r="AO95" s="136"/>
      <c r="AP95" s="119"/>
      <c r="AQ95" s="112">
        <v>120</v>
      </c>
      <c r="AR95" s="119">
        <f>SUM(AS95:AT95)</f>
        <v>62</v>
      </c>
      <c r="AS95" s="136">
        <v>8</v>
      </c>
      <c r="AT95" s="136">
        <v>54</v>
      </c>
      <c r="AU95" s="119">
        <v>3</v>
      </c>
      <c r="AV95" s="112"/>
      <c r="AW95" s="119"/>
      <c r="AX95" s="136"/>
      <c r="AY95" s="136"/>
      <c r="AZ95" s="119"/>
      <c r="BA95" s="119"/>
      <c r="BB95" s="119"/>
      <c r="BC95" s="136"/>
      <c r="BD95" s="136"/>
      <c r="BE95" s="120"/>
      <c r="BF95" s="125"/>
      <c r="BG95" s="119"/>
      <c r="BH95" s="136"/>
      <c r="BI95" s="136"/>
      <c r="BJ95" s="119"/>
      <c r="BK95" s="119"/>
      <c r="BL95" s="119"/>
      <c r="BM95" s="136"/>
      <c r="BN95" s="136"/>
      <c r="BO95" s="120"/>
      <c r="BP95" s="112"/>
      <c r="BQ95" s="119"/>
      <c r="BR95" s="136"/>
      <c r="BS95" s="136"/>
      <c r="BT95" s="119"/>
      <c r="BU95" s="119"/>
      <c r="BV95" s="119"/>
      <c r="BW95" s="136"/>
      <c r="BX95" s="136"/>
      <c r="BY95" s="120"/>
      <c r="BZ95" s="135">
        <f t="shared" si="20"/>
        <v>3</v>
      </c>
      <c r="CA95" s="22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</row>
    <row r="96" spans="2:124" s="11" customFormat="1" ht="75" customHeight="1" x14ac:dyDescent="0.35">
      <c r="B96" s="40"/>
      <c r="C96" s="40"/>
      <c r="D96" s="40"/>
      <c r="E96" s="40">
        <v>4</v>
      </c>
      <c r="F96" s="40"/>
      <c r="G96" s="40"/>
      <c r="H96" s="213" t="s">
        <v>181</v>
      </c>
      <c r="I96" s="97" t="s">
        <v>580</v>
      </c>
      <c r="J96" s="144"/>
      <c r="K96" s="236"/>
      <c r="L96" s="112">
        <f t="shared" si="21"/>
        <v>0</v>
      </c>
      <c r="M96" s="114">
        <f>SUM(N96:Q96)</f>
        <v>0</v>
      </c>
      <c r="N96" s="115">
        <f t="shared" si="22"/>
        <v>0</v>
      </c>
      <c r="O96" s="117">
        <f>SUM(U96,Z96,AE96,AJ96,AO96,AT96,AY96,BD96,BI96,BN96,BS96,BX96)-P96</f>
        <v>0</v>
      </c>
      <c r="P96" s="124">
        <f t="shared" si="23"/>
        <v>0</v>
      </c>
      <c r="Q96" s="118"/>
      <c r="R96" s="144"/>
      <c r="S96" s="116"/>
      <c r="T96" s="238"/>
      <c r="U96" s="238"/>
      <c r="V96" s="116"/>
      <c r="W96" s="116"/>
      <c r="X96" s="116"/>
      <c r="Y96" s="238"/>
      <c r="Z96" s="238"/>
      <c r="AA96" s="241"/>
      <c r="AB96" s="144"/>
      <c r="AC96" s="116"/>
      <c r="AD96" s="238"/>
      <c r="AE96" s="238"/>
      <c r="AF96" s="244"/>
      <c r="AG96" s="116"/>
      <c r="AH96" s="116"/>
      <c r="AI96" s="238"/>
      <c r="AJ96" s="238"/>
      <c r="AK96" s="241"/>
      <c r="AL96" s="144"/>
      <c r="AM96" s="116"/>
      <c r="AN96" s="238"/>
      <c r="AO96" s="238"/>
      <c r="AP96" s="116"/>
      <c r="AQ96" s="242"/>
      <c r="AR96" s="116"/>
      <c r="AS96" s="238"/>
      <c r="AT96" s="238"/>
      <c r="AU96" s="241"/>
      <c r="AV96" s="144"/>
      <c r="AW96" s="116"/>
      <c r="AX96" s="238"/>
      <c r="AY96" s="238"/>
      <c r="AZ96" s="116"/>
      <c r="BA96" s="116"/>
      <c r="BB96" s="116"/>
      <c r="BC96" s="238"/>
      <c r="BD96" s="238"/>
      <c r="BE96" s="236"/>
      <c r="BF96" s="142"/>
      <c r="BG96" s="116"/>
      <c r="BH96" s="238"/>
      <c r="BI96" s="238"/>
      <c r="BJ96" s="128"/>
      <c r="BK96" s="128"/>
      <c r="BL96" s="116"/>
      <c r="BM96" s="238"/>
      <c r="BN96" s="238"/>
      <c r="BO96" s="129"/>
      <c r="BP96" s="139"/>
      <c r="BQ96" s="116"/>
      <c r="BR96" s="238"/>
      <c r="BS96" s="238"/>
      <c r="BT96" s="128"/>
      <c r="BU96" s="128"/>
      <c r="BV96" s="117"/>
      <c r="BW96" s="238"/>
      <c r="BX96" s="238"/>
      <c r="BY96" s="140"/>
      <c r="BZ96" s="135">
        <f t="shared" si="20"/>
        <v>0</v>
      </c>
      <c r="CA96" s="275" t="s">
        <v>300</v>
      </c>
      <c r="CB96" s="485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</row>
    <row r="97" spans="2:124" s="11" customFormat="1" ht="82.5" customHeight="1" x14ac:dyDescent="0.35">
      <c r="B97" s="40"/>
      <c r="C97" s="40"/>
      <c r="D97" s="40"/>
      <c r="E97" s="40">
        <v>4</v>
      </c>
      <c r="F97" s="40"/>
      <c r="G97" s="40"/>
      <c r="H97" s="228" t="s">
        <v>173</v>
      </c>
      <c r="I97" s="98" t="s">
        <v>202</v>
      </c>
      <c r="J97" s="276">
        <v>6</v>
      </c>
      <c r="K97" s="277"/>
      <c r="L97" s="112">
        <f t="shared" si="21"/>
        <v>120</v>
      </c>
      <c r="M97" s="114">
        <f>SUM(N97:Q97)</f>
        <v>68</v>
      </c>
      <c r="N97" s="115">
        <f t="shared" si="22"/>
        <v>8</v>
      </c>
      <c r="O97" s="117">
        <f>SUM(U97,Z97,AE97,AJ97,AO97,AT97,AY97,BD97,BI97,BN97,BS97,BX97)-P97</f>
        <v>0</v>
      </c>
      <c r="P97" s="124">
        <f t="shared" si="23"/>
        <v>60</v>
      </c>
      <c r="Q97" s="118"/>
      <c r="R97" s="144"/>
      <c r="S97" s="116"/>
      <c r="T97" s="238"/>
      <c r="U97" s="238"/>
      <c r="V97" s="116"/>
      <c r="W97" s="116"/>
      <c r="X97" s="116"/>
      <c r="Y97" s="238"/>
      <c r="Z97" s="238"/>
      <c r="AA97" s="241"/>
      <c r="AB97" s="144"/>
      <c r="AC97" s="116"/>
      <c r="AD97" s="238"/>
      <c r="AE97" s="238"/>
      <c r="AF97" s="244"/>
      <c r="AG97" s="116"/>
      <c r="AH97" s="116"/>
      <c r="AI97" s="238"/>
      <c r="AJ97" s="238"/>
      <c r="AK97" s="241"/>
      <c r="AL97" s="144"/>
      <c r="AM97" s="116"/>
      <c r="AN97" s="238"/>
      <c r="AO97" s="238"/>
      <c r="AP97" s="116"/>
      <c r="AQ97" s="139">
        <v>120</v>
      </c>
      <c r="AR97" s="119">
        <f>SUM(AS97:AT97)</f>
        <v>68</v>
      </c>
      <c r="AS97" s="238">
        <v>8</v>
      </c>
      <c r="AT97" s="238">
        <v>60</v>
      </c>
      <c r="AU97" s="128">
        <v>3</v>
      </c>
      <c r="AV97" s="139"/>
      <c r="AW97" s="119"/>
      <c r="AX97" s="238"/>
      <c r="AY97" s="238"/>
      <c r="AZ97" s="128"/>
      <c r="BA97" s="116"/>
      <c r="BB97" s="116"/>
      <c r="BC97" s="238"/>
      <c r="BD97" s="238"/>
      <c r="BE97" s="236"/>
      <c r="BF97" s="142"/>
      <c r="BG97" s="116"/>
      <c r="BH97" s="238"/>
      <c r="BI97" s="238"/>
      <c r="BJ97" s="128"/>
      <c r="BK97" s="128"/>
      <c r="BL97" s="116"/>
      <c r="BM97" s="238"/>
      <c r="BN97" s="238"/>
      <c r="BO97" s="129"/>
      <c r="BP97" s="139"/>
      <c r="BQ97" s="116"/>
      <c r="BR97" s="238"/>
      <c r="BS97" s="238"/>
      <c r="BT97" s="128"/>
      <c r="BU97" s="128"/>
      <c r="BV97" s="117"/>
      <c r="BW97" s="238"/>
      <c r="BX97" s="238"/>
      <c r="BY97" s="140"/>
      <c r="BZ97" s="135">
        <f t="shared" si="20"/>
        <v>3</v>
      </c>
      <c r="CA97" s="22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</row>
    <row r="98" spans="2:124" s="11" customFormat="1" ht="135" customHeight="1" x14ac:dyDescent="0.35">
      <c r="B98" s="40"/>
      <c r="C98" s="40"/>
      <c r="D98" s="40"/>
      <c r="E98" s="40">
        <v>4</v>
      </c>
      <c r="F98" s="40"/>
      <c r="G98" s="40"/>
      <c r="H98" s="228" t="s">
        <v>174</v>
      </c>
      <c r="I98" s="390" t="s">
        <v>573</v>
      </c>
      <c r="J98" s="276">
        <v>7</v>
      </c>
      <c r="K98" s="277"/>
      <c r="L98" s="112">
        <f t="shared" si="21"/>
        <v>108</v>
      </c>
      <c r="M98" s="114">
        <f>SUM(N98:Q98)</f>
        <v>58</v>
      </c>
      <c r="N98" s="115">
        <f t="shared" si="22"/>
        <v>4</v>
      </c>
      <c r="O98" s="117">
        <f>SUM(U98,Z98,AE98,AJ98,AO98,AT98,AY98,BD98,BI98,BN98,BS98,BX98)-P98</f>
        <v>0</v>
      </c>
      <c r="P98" s="124">
        <f t="shared" si="23"/>
        <v>54</v>
      </c>
      <c r="Q98" s="118"/>
      <c r="R98" s="144"/>
      <c r="S98" s="116"/>
      <c r="T98" s="238"/>
      <c r="U98" s="238"/>
      <c r="V98" s="116"/>
      <c r="W98" s="116"/>
      <c r="X98" s="116"/>
      <c r="Y98" s="238"/>
      <c r="Z98" s="238"/>
      <c r="AA98" s="241"/>
      <c r="AB98" s="144"/>
      <c r="AC98" s="116"/>
      <c r="AD98" s="238"/>
      <c r="AE98" s="238"/>
      <c r="AF98" s="244"/>
      <c r="AG98" s="116"/>
      <c r="AH98" s="116"/>
      <c r="AI98" s="238"/>
      <c r="AJ98" s="238"/>
      <c r="AK98" s="241"/>
      <c r="AL98" s="144"/>
      <c r="AM98" s="116"/>
      <c r="AN98" s="238"/>
      <c r="AO98" s="238"/>
      <c r="AP98" s="116"/>
      <c r="AQ98" s="242"/>
      <c r="AR98" s="116"/>
      <c r="AS98" s="238"/>
      <c r="AT98" s="238"/>
      <c r="AU98" s="241"/>
      <c r="AV98" s="128">
        <v>108</v>
      </c>
      <c r="AW98" s="119">
        <f>SUM(AX98:AY98)</f>
        <v>58</v>
      </c>
      <c r="AX98" s="238">
        <v>4</v>
      </c>
      <c r="AY98" s="238">
        <v>54</v>
      </c>
      <c r="AZ98" s="140">
        <v>3</v>
      </c>
      <c r="BA98" s="128"/>
      <c r="BB98" s="119"/>
      <c r="BC98" s="238"/>
      <c r="BD98" s="238"/>
      <c r="BE98" s="140"/>
      <c r="BF98" s="142"/>
      <c r="BG98" s="116"/>
      <c r="BH98" s="238"/>
      <c r="BI98" s="238"/>
      <c r="BJ98" s="128"/>
      <c r="BK98" s="128"/>
      <c r="BL98" s="116"/>
      <c r="BM98" s="238"/>
      <c r="BN98" s="238"/>
      <c r="BO98" s="129"/>
      <c r="BP98" s="139"/>
      <c r="BQ98" s="116"/>
      <c r="BR98" s="238"/>
      <c r="BS98" s="238"/>
      <c r="BT98" s="128"/>
      <c r="BU98" s="128"/>
      <c r="BV98" s="117"/>
      <c r="BW98" s="238"/>
      <c r="BX98" s="238"/>
      <c r="BY98" s="140"/>
      <c r="BZ98" s="135">
        <f t="shared" si="20"/>
        <v>3</v>
      </c>
      <c r="CA98" s="22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</row>
    <row r="99" spans="2:124" s="11" customFormat="1" ht="58.5" customHeight="1" x14ac:dyDescent="0.35">
      <c r="B99" s="40"/>
      <c r="C99" s="40"/>
      <c r="D99" s="40"/>
      <c r="E99" s="40"/>
      <c r="F99" s="40">
        <v>5</v>
      </c>
      <c r="G99" s="40"/>
      <c r="H99" s="249" t="s">
        <v>614</v>
      </c>
      <c r="I99" s="390" t="s">
        <v>578</v>
      </c>
      <c r="J99" s="112">
        <v>8</v>
      </c>
      <c r="K99" s="113"/>
      <c r="L99" s="112">
        <f t="shared" si="21"/>
        <v>120</v>
      </c>
      <c r="M99" s="114">
        <f t="shared" ref="M99" si="24">SUM(N99:Q99)</f>
        <v>60</v>
      </c>
      <c r="N99" s="115">
        <f t="shared" si="22"/>
        <v>0</v>
      </c>
      <c r="O99" s="117">
        <f>SUM(U99,Z99,AE99,AJ99,AO99,AT99,AY99,BD99,BI99,BN99,BS99,BX99)-P99</f>
        <v>0</v>
      </c>
      <c r="P99" s="124">
        <f t="shared" si="23"/>
        <v>60</v>
      </c>
      <c r="Q99" s="118"/>
      <c r="R99" s="112"/>
      <c r="S99" s="119"/>
      <c r="T99" s="136"/>
      <c r="U99" s="136"/>
      <c r="V99" s="119"/>
      <c r="W99" s="119"/>
      <c r="X99" s="119"/>
      <c r="Y99" s="136"/>
      <c r="Z99" s="136"/>
      <c r="AA99" s="120"/>
      <c r="AB99" s="112"/>
      <c r="AC99" s="119"/>
      <c r="AD99" s="136"/>
      <c r="AE99" s="136"/>
      <c r="AF99" s="119"/>
      <c r="AG99" s="119"/>
      <c r="AH99" s="119"/>
      <c r="AI99" s="136"/>
      <c r="AJ99" s="136"/>
      <c r="AK99" s="126"/>
      <c r="AL99" s="112"/>
      <c r="AM99" s="119"/>
      <c r="AN99" s="136"/>
      <c r="AO99" s="136"/>
      <c r="AP99" s="119"/>
      <c r="AQ99" s="125"/>
      <c r="AR99" s="119"/>
      <c r="AS99" s="136"/>
      <c r="AT99" s="136"/>
      <c r="AU99" s="126"/>
      <c r="AV99" s="112"/>
      <c r="AW99" s="119"/>
      <c r="AX99" s="136"/>
      <c r="AY99" s="136"/>
      <c r="AZ99" s="119"/>
      <c r="BA99" s="116">
        <v>120</v>
      </c>
      <c r="BB99" s="119">
        <f>SUM(BC99:BD99)</f>
        <v>60</v>
      </c>
      <c r="BC99" s="238"/>
      <c r="BD99" s="238">
        <v>60</v>
      </c>
      <c r="BE99" s="236">
        <v>3</v>
      </c>
      <c r="BF99" s="112"/>
      <c r="BG99" s="119"/>
      <c r="BH99" s="136"/>
      <c r="BI99" s="136"/>
      <c r="BJ99" s="119"/>
      <c r="BK99" s="116"/>
      <c r="BL99" s="119"/>
      <c r="BM99" s="238"/>
      <c r="BN99" s="238"/>
      <c r="BO99" s="236"/>
      <c r="BP99" s="125"/>
      <c r="BQ99" s="119"/>
      <c r="BR99" s="136"/>
      <c r="BS99" s="136"/>
      <c r="BT99" s="119"/>
      <c r="BU99" s="119"/>
      <c r="BV99" s="119"/>
      <c r="BW99" s="136"/>
      <c r="BX99" s="136"/>
      <c r="BY99" s="120"/>
      <c r="BZ99" s="135">
        <f t="shared" si="20"/>
        <v>3</v>
      </c>
      <c r="CA99" s="22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</row>
    <row r="100" spans="2:124" s="11" customFormat="1" ht="81.75" customHeight="1" x14ac:dyDescent="0.35">
      <c r="B100" s="40"/>
      <c r="C100" s="40"/>
      <c r="D100" s="40"/>
      <c r="E100" s="40">
        <v>4</v>
      </c>
      <c r="F100" s="40">
        <v>5</v>
      </c>
      <c r="G100" s="40"/>
      <c r="H100" s="223" t="s">
        <v>129</v>
      </c>
      <c r="I100" s="97" t="s">
        <v>610</v>
      </c>
      <c r="J100" s="144"/>
      <c r="K100" s="277"/>
      <c r="L100" s="112">
        <f t="shared" si="21"/>
        <v>0</v>
      </c>
      <c r="M100" s="114">
        <f t="shared" ref="M100:M110" si="25">SUM(N100:Q100)</f>
        <v>0</v>
      </c>
      <c r="N100" s="115">
        <f t="shared" si="22"/>
        <v>0</v>
      </c>
      <c r="O100" s="117">
        <f>SUM(U100,Z100,AE100,AJ100,AO100,AT100,AY100,BD100,BI100,BN100,BS100,BX100)-P100</f>
        <v>0</v>
      </c>
      <c r="P100" s="124">
        <f t="shared" si="23"/>
        <v>0</v>
      </c>
      <c r="Q100" s="118"/>
      <c r="R100" s="144"/>
      <c r="S100" s="116"/>
      <c r="T100" s="238"/>
      <c r="U100" s="238"/>
      <c r="V100" s="116"/>
      <c r="W100" s="116"/>
      <c r="X100" s="116"/>
      <c r="Y100" s="238"/>
      <c r="Z100" s="238"/>
      <c r="AA100" s="241"/>
      <c r="AB100" s="144"/>
      <c r="AC100" s="116"/>
      <c r="AD100" s="238"/>
      <c r="AE100" s="238"/>
      <c r="AF100" s="244"/>
      <c r="AG100" s="116"/>
      <c r="AH100" s="116"/>
      <c r="AI100" s="238"/>
      <c r="AJ100" s="238"/>
      <c r="AK100" s="241"/>
      <c r="AL100" s="144"/>
      <c r="AM100" s="116"/>
      <c r="AN100" s="238"/>
      <c r="AO100" s="238"/>
      <c r="AP100" s="116"/>
      <c r="AQ100" s="242"/>
      <c r="AR100" s="116"/>
      <c r="AS100" s="238"/>
      <c r="AT100" s="238"/>
      <c r="AU100" s="241"/>
      <c r="AV100" s="144"/>
      <c r="AW100" s="116"/>
      <c r="AX100" s="238"/>
      <c r="AY100" s="238"/>
      <c r="AZ100" s="116"/>
      <c r="BA100" s="116"/>
      <c r="BB100" s="116"/>
      <c r="BC100" s="238"/>
      <c r="BD100" s="238"/>
      <c r="BE100" s="236"/>
      <c r="BF100" s="142"/>
      <c r="BG100" s="116"/>
      <c r="BH100" s="238"/>
      <c r="BI100" s="238"/>
      <c r="BJ100" s="128"/>
      <c r="BK100" s="128"/>
      <c r="BL100" s="116"/>
      <c r="BM100" s="238"/>
      <c r="BN100" s="238"/>
      <c r="BO100" s="129"/>
      <c r="BP100" s="139"/>
      <c r="BQ100" s="116"/>
      <c r="BR100" s="238"/>
      <c r="BS100" s="238"/>
      <c r="BT100" s="128"/>
      <c r="BU100" s="128"/>
      <c r="BV100" s="117"/>
      <c r="BW100" s="238"/>
      <c r="BX100" s="238"/>
      <c r="BY100" s="140"/>
      <c r="BZ100" s="135">
        <f t="shared" si="20"/>
        <v>0</v>
      </c>
      <c r="CA100" s="220"/>
      <c r="CB100" s="485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</row>
    <row r="101" spans="2:124" s="11" customFormat="1" ht="55.15" customHeight="1" x14ac:dyDescent="0.35">
      <c r="B101" s="40"/>
      <c r="C101" s="40"/>
      <c r="D101" s="40"/>
      <c r="E101" s="40"/>
      <c r="F101" s="40"/>
      <c r="G101" s="40"/>
      <c r="H101" s="278" t="s">
        <v>175</v>
      </c>
      <c r="I101" s="279" t="s">
        <v>363</v>
      </c>
      <c r="J101" s="276">
        <v>7</v>
      </c>
      <c r="K101" s="277">
        <v>6</v>
      </c>
      <c r="L101" s="112">
        <f t="shared" si="21"/>
        <v>348</v>
      </c>
      <c r="M101" s="114">
        <f>SUM(N101:Q101)</f>
        <v>190</v>
      </c>
      <c r="N101" s="115">
        <f t="shared" si="22"/>
        <v>16</v>
      </c>
      <c r="O101" s="117"/>
      <c r="P101" s="124">
        <f t="shared" si="23"/>
        <v>174</v>
      </c>
      <c r="Q101" s="280"/>
      <c r="R101" s="281"/>
      <c r="S101" s="282"/>
      <c r="T101" s="283"/>
      <c r="U101" s="283"/>
      <c r="V101" s="282"/>
      <c r="W101" s="282"/>
      <c r="X101" s="282"/>
      <c r="Y101" s="283"/>
      <c r="Z101" s="283"/>
      <c r="AA101" s="284"/>
      <c r="AB101" s="281"/>
      <c r="AC101" s="282"/>
      <c r="AD101" s="283"/>
      <c r="AE101" s="283"/>
      <c r="AF101" s="285"/>
      <c r="AG101" s="286"/>
      <c r="AH101" s="282"/>
      <c r="AI101" s="283"/>
      <c r="AJ101" s="283"/>
      <c r="AK101" s="280"/>
      <c r="AL101" s="287"/>
      <c r="AM101" s="288"/>
      <c r="AN101" s="289"/>
      <c r="AO101" s="289"/>
      <c r="AP101" s="288"/>
      <c r="AQ101" s="125">
        <v>240</v>
      </c>
      <c r="AR101" s="119">
        <f>SUM(AS101:AT101)</f>
        <v>132</v>
      </c>
      <c r="AS101" s="136">
        <v>12</v>
      </c>
      <c r="AT101" s="136">
        <v>120</v>
      </c>
      <c r="AU101" s="126">
        <v>6</v>
      </c>
      <c r="AV101" s="128">
        <v>108</v>
      </c>
      <c r="AW101" s="119">
        <f>SUM(AX101:AY101)</f>
        <v>58</v>
      </c>
      <c r="AX101" s="238">
        <v>4</v>
      </c>
      <c r="AY101" s="238">
        <v>54</v>
      </c>
      <c r="AZ101" s="116">
        <v>3</v>
      </c>
      <c r="BA101" s="282"/>
      <c r="BB101" s="282"/>
      <c r="BC101" s="283"/>
      <c r="BD101" s="283"/>
      <c r="BE101" s="290"/>
      <c r="BF101" s="287"/>
      <c r="BG101" s="288"/>
      <c r="BH101" s="289"/>
      <c r="BI101" s="289"/>
      <c r="BJ101" s="288"/>
      <c r="BK101" s="282"/>
      <c r="BL101" s="288"/>
      <c r="BM101" s="283"/>
      <c r="BN101" s="283"/>
      <c r="BO101" s="284"/>
      <c r="BP101" s="291"/>
      <c r="BQ101" s="282"/>
      <c r="BR101" s="283"/>
      <c r="BS101" s="283"/>
      <c r="BT101" s="292"/>
      <c r="BU101" s="292"/>
      <c r="BV101" s="293"/>
      <c r="BW101" s="283"/>
      <c r="BX101" s="283"/>
      <c r="BY101" s="294"/>
      <c r="BZ101" s="295">
        <v>9</v>
      </c>
      <c r="CA101" s="220" t="s">
        <v>297</v>
      </c>
      <c r="CB101" s="485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</row>
    <row r="102" spans="2:124" s="11" customFormat="1" ht="80.099999999999994" customHeight="1" x14ac:dyDescent="0.35">
      <c r="B102" s="40"/>
      <c r="C102" s="40"/>
      <c r="D102" s="40"/>
      <c r="E102" s="40">
        <v>4</v>
      </c>
      <c r="F102" s="40"/>
      <c r="G102" s="40"/>
      <c r="H102" s="249" t="s">
        <v>385</v>
      </c>
      <c r="I102" s="98" t="s">
        <v>361</v>
      </c>
      <c r="J102" s="144">
        <v>8</v>
      </c>
      <c r="K102" s="236">
        <v>9</v>
      </c>
      <c r="L102" s="112">
        <f t="shared" si="21"/>
        <v>336</v>
      </c>
      <c r="M102" s="114">
        <f t="shared" si="25"/>
        <v>178</v>
      </c>
      <c r="N102" s="115">
        <f t="shared" si="22"/>
        <v>16</v>
      </c>
      <c r="O102" s="117">
        <f>SUM(U102,Z102,AE102,AJ102,AO102,AT102,AY102,BD102,BI102,BN102,BS102,BX102)-P102</f>
        <v>0</v>
      </c>
      <c r="P102" s="124">
        <f t="shared" si="23"/>
        <v>162</v>
      </c>
      <c r="Q102" s="118"/>
      <c r="R102" s="144"/>
      <c r="S102" s="116"/>
      <c r="T102" s="238"/>
      <c r="U102" s="238"/>
      <c r="V102" s="116"/>
      <c r="W102" s="116"/>
      <c r="X102" s="116"/>
      <c r="Y102" s="238"/>
      <c r="Z102" s="238"/>
      <c r="AA102" s="241"/>
      <c r="AB102" s="144"/>
      <c r="AC102" s="116"/>
      <c r="AD102" s="238"/>
      <c r="AE102" s="238"/>
      <c r="AF102" s="244"/>
      <c r="AG102" s="116"/>
      <c r="AH102" s="116"/>
      <c r="AI102" s="238"/>
      <c r="AJ102" s="238"/>
      <c r="AK102" s="241"/>
      <c r="AL102" s="144"/>
      <c r="AM102" s="116"/>
      <c r="AN102" s="238"/>
      <c r="AO102" s="238"/>
      <c r="AP102" s="116"/>
      <c r="AQ102" s="128"/>
      <c r="AR102" s="119"/>
      <c r="AS102" s="238"/>
      <c r="AT102" s="238"/>
      <c r="AU102" s="129"/>
      <c r="AV102" s="128">
        <v>108</v>
      </c>
      <c r="AW102" s="119">
        <f>SUM(AX102:AY102)</f>
        <v>62</v>
      </c>
      <c r="AX102" s="238">
        <v>8</v>
      </c>
      <c r="AY102" s="238">
        <v>54</v>
      </c>
      <c r="AZ102" s="128"/>
      <c r="BA102" s="128">
        <v>108</v>
      </c>
      <c r="BB102" s="119">
        <f>SUM(BC102:BD102)</f>
        <v>58</v>
      </c>
      <c r="BC102" s="238">
        <v>4</v>
      </c>
      <c r="BD102" s="238">
        <v>54</v>
      </c>
      <c r="BE102" s="140">
        <v>6</v>
      </c>
      <c r="BF102" s="142">
        <v>120</v>
      </c>
      <c r="BG102" s="119">
        <f>SUM(BH102:BI102)</f>
        <v>58</v>
      </c>
      <c r="BH102" s="238">
        <v>4</v>
      </c>
      <c r="BI102" s="238">
        <v>54</v>
      </c>
      <c r="BJ102" s="128">
        <v>3</v>
      </c>
      <c r="BK102" s="128"/>
      <c r="BL102" s="116"/>
      <c r="BM102" s="238"/>
      <c r="BN102" s="238"/>
      <c r="BO102" s="129"/>
      <c r="BP102" s="139"/>
      <c r="BQ102" s="116"/>
      <c r="BR102" s="238"/>
      <c r="BS102" s="238"/>
      <c r="BT102" s="128"/>
      <c r="BU102" s="128"/>
      <c r="BV102" s="117"/>
      <c r="BW102" s="238"/>
      <c r="BX102" s="238"/>
      <c r="BY102" s="140"/>
      <c r="BZ102" s="135">
        <f t="shared" ref="BZ102:BZ108" si="26">SUM(V102,AA102,AF102,AK102,AP102,AU102,AZ102,BE102,BJ102,BO102,BT102,BY102)</f>
        <v>9</v>
      </c>
      <c r="CA102" s="220" t="s">
        <v>536</v>
      </c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</row>
    <row r="103" spans="2:124" s="11" customFormat="1" ht="84" customHeight="1" x14ac:dyDescent="0.35">
      <c r="B103" s="40"/>
      <c r="C103" s="40"/>
      <c r="D103" s="40"/>
      <c r="E103" s="40">
        <v>4</v>
      </c>
      <c r="F103" s="40"/>
      <c r="G103" s="40"/>
      <c r="H103" s="278" t="s">
        <v>506</v>
      </c>
      <c r="I103" s="279" t="s">
        <v>483</v>
      </c>
      <c r="J103" s="144">
        <v>8</v>
      </c>
      <c r="K103" s="236">
        <v>7</v>
      </c>
      <c r="L103" s="112">
        <f t="shared" si="21"/>
        <v>216</v>
      </c>
      <c r="M103" s="114">
        <f t="shared" ref="M103:M105" si="27">SUM(N103:Q103)</f>
        <v>132</v>
      </c>
      <c r="N103" s="115">
        <f t="shared" si="22"/>
        <v>12</v>
      </c>
      <c r="O103" s="117">
        <f>SUM(U103,Z103,AE103,AJ103,AO103,AT103,AY103,BD103,BI103,BN103,BS103,BX103)-P103</f>
        <v>0</v>
      </c>
      <c r="P103" s="124">
        <f t="shared" si="23"/>
        <v>120</v>
      </c>
      <c r="Q103" s="118"/>
      <c r="R103" s="144"/>
      <c r="S103" s="116"/>
      <c r="T103" s="238"/>
      <c r="U103" s="238"/>
      <c r="V103" s="116"/>
      <c r="W103" s="116"/>
      <c r="X103" s="116"/>
      <c r="Y103" s="238"/>
      <c r="Z103" s="238"/>
      <c r="AA103" s="241"/>
      <c r="AB103" s="144"/>
      <c r="AC103" s="116"/>
      <c r="AD103" s="238"/>
      <c r="AE103" s="238"/>
      <c r="AF103" s="244"/>
      <c r="AG103" s="116"/>
      <c r="AH103" s="116"/>
      <c r="AI103" s="238"/>
      <c r="AJ103" s="238"/>
      <c r="AK103" s="241"/>
      <c r="AL103" s="112"/>
      <c r="AM103" s="119"/>
      <c r="AN103" s="136"/>
      <c r="AO103" s="136"/>
      <c r="AP103" s="119"/>
      <c r="AQ103" s="125"/>
      <c r="AR103" s="119"/>
      <c r="AS103" s="136"/>
      <c r="AT103" s="136"/>
      <c r="AU103" s="126"/>
      <c r="AV103" s="128">
        <v>108</v>
      </c>
      <c r="AW103" s="119">
        <f>SUM(AX103:AY103)</f>
        <v>62</v>
      </c>
      <c r="AX103" s="238">
        <v>8</v>
      </c>
      <c r="AY103" s="238">
        <v>54</v>
      </c>
      <c r="AZ103" s="116">
        <v>3</v>
      </c>
      <c r="BA103" s="128">
        <v>108</v>
      </c>
      <c r="BB103" s="116">
        <f>SUM(BC103:BD103)</f>
        <v>70</v>
      </c>
      <c r="BC103" s="238">
        <v>4</v>
      </c>
      <c r="BD103" s="238">
        <v>66</v>
      </c>
      <c r="BE103" s="236">
        <v>3</v>
      </c>
      <c r="BF103" s="142"/>
      <c r="BG103" s="116"/>
      <c r="BH103" s="238"/>
      <c r="BI103" s="238"/>
      <c r="BJ103" s="128"/>
      <c r="BK103" s="128"/>
      <c r="BL103" s="116"/>
      <c r="BM103" s="238"/>
      <c r="BN103" s="238"/>
      <c r="BO103" s="129"/>
      <c r="BP103" s="139"/>
      <c r="BQ103" s="116"/>
      <c r="BR103" s="238"/>
      <c r="BS103" s="238"/>
      <c r="BT103" s="128"/>
      <c r="BU103" s="128"/>
      <c r="BV103" s="117"/>
      <c r="BW103" s="238"/>
      <c r="BX103" s="238"/>
      <c r="BY103" s="140"/>
      <c r="BZ103" s="135">
        <f t="shared" si="26"/>
        <v>6</v>
      </c>
      <c r="CA103" s="220" t="s">
        <v>537</v>
      </c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</row>
    <row r="104" spans="2:124" s="11" customFormat="1" ht="28.5" customHeight="1" x14ac:dyDescent="0.35">
      <c r="B104" s="40"/>
      <c r="C104" s="40"/>
      <c r="D104" s="40"/>
      <c r="E104" s="40">
        <v>4</v>
      </c>
      <c r="F104" s="40">
        <v>5</v>
      </c>
      <c r="G104" s="40"/>
      <c r="H104" s="249" t="s">
        <v>507</v>
      </c>
      <c r="I104" s="98" t="s">
        <v>201</v>
      </c>
      <c r="J104" s="144">
        <v>9</v>
      </c>
      <c r="K104" s="236">
        <v>8</v>
      </c>
      <c r="L104" s="112">
        <f t="shared" si="21"/>
        <v>228</v>
      </c>
      <c r="M104" s="114">
        <f t="shared" si="27"/>
        <v>122</v>
      </c>
      <c r="N104" s="115">
        <f t="shared" si="22"/>
        <v>8</v>
      </c>
      <c r="O104" s="117">
        <f>SUM(U104,Z104,AE104,AJ104,AO104,AT104,AY104,BD104,BI104,BN104,BS104,BX104)-P104</f>
        <v>0</v>
      </c>
      <c r="P104" s="124">
        <f t="shared" si="23"/>
        <v>114</v>
      </c>
      <c r="Q104" s="118"/>
      <c r="R104" s="144"/>
      <c r="S104" s="116"/>
      <c r="T104" s="238"/>
      <c r="U104" s="238"/>
      <c r="V104" s="116"/>
      <c r="W104" s="116"/>
      <c r="X104" s="116"/>
      <c r="Y104" s="238"/>
      <c r="Z104" s="238"/>
      <c r="AA104" s="241"/>
      <c r="AB104" s="144"/>
      <c r="AC104" s="116"/>
      <c r="AD104" s="238"/>
      <c r="AE104" s="238"/>
      <c r="AF104" s="244"/>
      <c r="AG104" s="116"/>
      <c r="AH104" s="116"/>
      <c r="AI104" s="238"/>
      <c r="AJ104" s="238"/>
      <c r="AK104" s="241"/>
      <c r="AL104" s="144"/>
      <c r="AM104" s="116"/>
      <c r="AN104" s="238"/>
      <c r="AO104" s="238"/>
      <c r="AP104" s="116"/>
      <c r="AQ104" s="242"/>
      <c r="AR104" s="116"/>
      <c r="AS104" s="238"/>
      <c r="AT104" s="238"/>
      <c r="AU104" s="241"/>
      <c r="AV104" s="144"/>
      <c r="AW104" s="116"/>
      <c r="AX104" s="238"/>
      <c r="AY104" s="238"/>
      <c r="AZ104" s="116"/>
      <c r="BA104" s="142">
        <v>108</v>
      </c>
      <c r="BB104" s="119">
        <f>SUM(BC104:BD104)</f>
        <v>62</v>
      </c>
      <c r="BC104" s="238">
        <v>8</v>
      </c>
      <c r="BD104" s="238">
        <v>54</v>
      </c>
      <c r="BE104" s="236">
        <v>3</v>
      </c>
      <c r="BF104" s="142">
        <v>120</v>
      </c>
      <c r="BG104" s="119">
        <f>SUM(BH104:BI104)</f>
        <v>60</v>
      </c>
      <c r="BH104" s="238"/>
      <c r="BI104" s="238">
        <v>60</v>
      </c>
      <c r="BJ104" s="129">
        <v>3</v>
      </c>
      <c r="BK104" s="128"/>
      <c r="BL104" s="116"/>
      <c r="BM104" s="238"/>
      <c r="BN104" s="238"/>
      <c r="BO104" s="129"/>
      <c r="BP104" s="139"/>
      <c r="BQ104" s="116"/>
      <c r="BR104" s="238"/>
      <c r="BS104" s="238"/>
      <c r="BT104" s="128"/>
      <c r="BU104" s="128"/>
      <c r="BV104" s="117"/>
      <c r="BW104" s="238"/>
      <c r="BX104" s="238"/>
      <c r="BY104" s="140"/>
      <c r="BZ104" s="135">
        <f t="shared" si="26"/>
        <v>6</v>
      </c>
      <c r="CA104" s="220" t="s">
        <v>308</v>
      </c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</row>
    <row r="105" spans="2:124" s="399" customFormat="1" ht="57.2" customHeight="1" x14ac:dyDescent="0.35">
      <c r="B105" s="391"/>
      <c r="C105" s="391"/>
      <c r="D105" s="391"/>
      <c r="E105" s="391">
        <v>4</v>
      </c>
      <c r="F105" s="391">
        <v>5</v>
      </c>
      <c r="G105" s="391"/>
      <c r="H105" s="278" t="s">
        <v>508</v>
      </c>
      <c r="I105" s="94" t="s">
        <v>362</v>
      </c>
      <c r="J105" s="144">
        <v>8</v>
      </c>
      <c r="K105" s="236">
        <v>9</v>
      </c>
      <c r="L105" s="112">
        <f t="shared" si="21"/>
        <v>336</v>
      </c>
      <c r="M105" s="114">
        <f t="shared" si="27"/>
        <v>184</v>
      </c>
      <c r="N105" s="115">
        <f t="shared" si="22"/>
        <v>16</v>
      </c>
      <c r="O105" s="293"/>
      <c r="P105" s="124">
        <f t="shared" si="23"/>
        <v>168</v>
      </c>
      <c r="Q105" s="280"/>
      <c r="R105" s="281"/>
      <c r="S105" s="282"/>
      <c r="T105" s="283"/>
      <c r="U105" s="283"/>
      <c r="V105" s="282"/>
      <c r="W105" s="282"/>
      <c r="X105" s="282"/>
      <c r="Y105" s="283"/>
      <c r="Z105" s="283"/>
      <c r="AA105" s="284"/>
      <c r="AB105" s="281"/>
      <c r="AC105" s="282"/>
      <c r="AD105" s="283"/>
      <c r="AE105" s="283"/>
      <c r="AF105" s="285"/>
      <c r="AG105" s="282"/>
      <c r="AH105" s="282"/>
      <c r="AI105" s="283"/>
      <c r="AJ105" s="283"/>
      <c r="AK105" s="284"/>
      <c r="AL105" s="296"/>
      <c r="AM105" s="288"/>
      <c r="AN105" s="289"/>
      <c r="AO105" s="289"/>
      <c r="AP105" s="288"/>
      <c r="AQ105" s="287"/>
      <c r="AR105" s="288"/>
      <c r="AS105" s="289"/>
      <c r="AT105" s="289"/>
      <c r="AU105" s="297"/>
      <c r="AV105" s="144">
        <v>108</v>
      </c>
      <c r="AW105" s="119">
        <f>SUM(AX105:AY105)</f>
        <v>62</v>
      </c>
      <c r="AX105" s="238">
        <v>8</v>
      </c>
      <c r="AY105" s="238">
        <v>54</v>
      </c>
      <c r="AZ105" s="116"/>
      <c r="BA105" s="116">
        <v>108</v>
      </c>
      <c r="BB105" s="119">
        <f>SUM(BC105:BD105)</f>
        <v>64</v>
      </c>
      <c r="BC105" s="238">
        <v>4</v>
      </c>
      <c r="BD105" s="238">
        <v>60</v>
      </c>
      <c r="BE105" s="236">
        <v>6</v>
      </c>
      <c r="BF105" s="242">
        <v>120</v>
      </c>
      <c r="BG105" s="119">
        <f>SUM(BH105:BI105)</f>
        <v>58</v>
      </c>
      <c r="BH105" s="238">
        <v>4</v>
      </c>
      <c r="BI105" s="238">
        <v>54</v>
      </c>
      <c r="BJ105" s="116">
        <v>3</v>
      </c>
      <c r="BK105" s="292"/>
      <c r="BL105" s="282"/>
      <c r="BM105" s="283"/>
      <c r="BN105" s="283"/>
      <c r="BO105" s="298"/>
      <c r="BP105" s="291"/>
      <c r="BQ105" s="282"/>
      <c r="BR105" s="283"/>
      <c r="BS105" s="283"/>
      <c r="BT105" s="292"/>
      <c r="BU105" s="292"/>
      <c r="BV105" s="293"/>
      <c r="BW105" s="283"/>
      <c r="BX105" s="283"/>
      <c r="BY105" s="294"/>
      <c r="BZ105" s="135">
        <f t="shared" si="26"/>
        <v>9</v>
      </c>
      <c r="CA105" s="220" t="s">
        <v>538</v>
      </c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  <c r="CM105" s="400"/>
      <c r="CN105" s="400"/>
      <c r="CO105" s="400"/>
      <c r="CP105" s="400"/>
      <c r="CQ105" s="400"/>
      <c r="CR105" s="400"/>
      <c r="CS105" s="400"/>
      <c r="CT105" s="400"/>
      <c r="CU105" s="400"/>
      <c r="CV105" s="400"/>
      <c r="CW105" s="400"/>
      <c r="CX105" s="400"/>
      <c r="CY105" s="400"/>
      <c r="CZ105" s="400"/>
      <c r="DA105" s="400"/>
      <c r="DB105" s="400"/>
      <c r="DC105" s="400"/>
      <c r="DD105" s="400"/>
      <c r="DE105" s="400"/>
      <c r="DF105" s="400"/>
      <c r="DG105" s="400"/>
      <c r="DH105" s="400"/>
      <c r="DI105" s="400"/>
      <c r="DJ105" s="400"/>
      <c r="DK105" s="400"/>
      <c r="DL105" s="400"/>
      <c r="DM105" s="400"/>
      <c r="DN105" s="400"/>
      <c r="DO105" s="400"/>
      <c r="DP105" s="400"/>
      <c r="DQ105" s="400"/>
      <c r="DR105" s="400"/>
      <c r="DS105" s="400"/>
      <c r="DT105" s="400"/>
    </row>
    <row r="106" spans="2:124" s="11" customFormat="1" ht="123.6" customHeight="1" x14ac:dyDescent="0.35">
      <c r="B106" s="40"/>
      <c r="C106" s="40"/>
      <c r="D106" s="40"/>
      <c r="E106" s="40"/>
      <c r="F106" s="40">
        <v>5</v>
      </c>
      <c r="G106" s="40"/>
      <c r="H106" s="223" t="s">
        <v>223</v>
      </c>
      <c r="I106" s="97" t="s">
        <v>575</v>
      </c>
      <c r="J106" s="112"/>
      <c r="K106" s="113"/>
      <c r="L106" s="112">
        <f t="shared" si="21"/>
        <v>0</v>
      </c>
      <c r="M106" s="114">
        <f t="shared" si="25"/>
        <v>0</v>
      </c>
      <c r="N106" s="115">
        <f t="shared" si="22"/>
        <v>0</v>
      </c>
      <c r="O106" s="117">
        <f t="shared" ref="O106:O116" si="28">SUM(U106,Z106,AE106,AJ106,AO106,AT106,AY106,BD106,BI106,BN106,BS106,BX106)-P106</f>
        <v>0</v>
      </c>
      <c r="P106" s="124">
        <f t="shared" si="23"/>
        <v>0</v>
      </c>
      <c r="Q106" s="118"/>
      <c r="R106" s="112"/>
      <c r="S106" s="119"/>
      <c r="T106" s="136"/>
      <c r="U106" s="136"/>
      <c r="V106" s="119"/>
      <c r="W106" s="119"/>
      <c r="X106" s="119"/>
      <c r="Y106" s="136"/>
      <c r="Z106" s="136"/>
      <c r="AA106" s="120"/>
      <c r="AB106" s="112"/>
      <c r="AC106" s="119"/>
      <c r="AD106" s="136"/>
      <c r="AE106" s="136"/>
      <c r="AF106" s="119"/>
      <c r="AG106" s="125"/>
      <c r="AH106" s="119"/>
      <c r="AI106" s="136"/>
      <c r="AJ106" s="136"/>
      <c r="AK106" s="120"/>
      <c r="AL106" s="125"/>
      <c r="AM106" s="119"/>
      <c r="AN106" s="136"/>
      <c r="AO106" s="136"/>
      <c r="AP106" s="119"/>
      <c r="AQ106" s="119"/>
      <c r="AR106" s="119"/>
      <c r="AS106" s="136"/>
      <c r="AT106" s="136"/>
      <c r="AU106" s="126"/>
      <c r="AV106" s="112"/>
      <c r="AW106" s="119"/>
      <c r="AX106" s="136"/>
      <c r="AY106" s="136"/>
      <c r="AZ106" s="119"/>
      <c r="BA106" s="119"/>
      <c r="BB106" s="119"/>
      <c r="BC106" s="136"/>
      <c r="BD106" s="136"/>
      <c r="BE106" s="120"/>
      <c r="BF106" s="112"/>
      <c r="BG106" s="119"/>
      <c r="BH106" s="136"/>
      <c r="BI106" s="136"/>
      <c r="BJ106" s="119"/>
      <c r="BK106" s="119"/>
      <c r="BL106" s="119"/>
      <c r="BM106" s="136"/>
      <c r="BN106" s="136"/>
      <c r="BO106" s="120"/>
      <c r="BP106" s="125"/>
      <c r="BQ106" s="119"/>
      <c r="BR106" s="136"/>
      <c r="BS106" s="136"/>
      <c r="BT106" s="119"/>
      <c r="BU106" s="119"/>
      <c r="BV106" s="119"/>
      <c r="BW106" s="136"/>
      <c r="BX106" s="136"/>
      <c r="BY106" s="120"/>
      <c r="BZ106" s="135">
        <f t="shared" si="26"/>
        <v>0</v>
      </c>
      <c r="CA106" s="22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</row>
    <row r="107" spans="2:124" s="11" customFormat="1" ht="145.15" customHeight="1" x14ac:dyDescent="0.35">
      <c r="B107" s="40"/>
      <c r="C107" s="40"/>
      <c r="D107" s="40"/>
      <c r="E107" s="40"/>
      <c r="F107" s="40">
        <v>5</v>
      </c>
      <c r="G107" s="40"/>
      <c r="H107" s="249" t="s">
        <v>224</v>
      </c>
      <c r="I107" s="390" t="s">
        <v>576</v>
      </c>
      <c r="J107" s="112">
        <v>9</v>
      </c>
      <c r="K107" s="113"/>
      <c r="L107" s="112">
        <f t="shared" si="21"/>
        <v>120</v>
      </c>
      <c r="M107" s="114">
        <f t="shared" si="25"/>
        <v>68</v>
      </c>
      <c r="N107" s="115">
        <f t="shared" si="22"/>
        <v>8</v>
      </c>
      <c r="O107" s="117">
        <f t="shared" si="28"/>
        <v>0</v>
      </c>
      <c r="P107" s="124">
        <f t="shared" si="23"/>
        <v>60</v>
      </c>
      <c r="Q107" s="118"/>
      <c r="R107" s="112"/>
      <c r="S107" s="119"/>
      <c r="T107" s="136"/>
      <c r="U107" s="136"/>
      <c r="V107" s="119"/>
      <c r="W107" s="119"/>
      <c r="X107" s="119"/>
      <c r="Y107" s="136"/>
      <c r="Z107" s="136"/>
      <c r="AA107" s="120"/>
      <c r="AB107" s="112"/>
      <c r="AC107" s="119"/>
      <c r="AD107" s="136"/>
      <c r="AE107" s="136"/>
      <c r="AF107" s="119"/>
      <c r="AG107" s="119"/>
      <c r="AH107" s="119"/>
      <c r="AI107" s="136"/>
      <c r="AJ107" s="136"/>
      <c r="AK107" s="120"/>
      <c r="AL107" s="125"/>
      <c r="AM107" s="119"/>
      <c r="AN107" s="136"/>
      <c r="AO107" s="136"/>
      <c r="AP107" s="119"/>
      <c r="AQ107" s="125"/>
      <c r="AR107" s="119"/>
      <c r="AS107" s="136"/>
      <c r="AT107" s="136"/>
      <c r="AU107" s="126"/>
      <c r="AV107" s="112"/>
      <c r="AW107" s="119"/>
      <c r="AX107" s="136"/>
      <c r="AY107" s="136"/>
      <c r="AZ107" s="119"/>
      <c r="BA107" s="119"/>
      <c r="BB107" s="119"/>
      <c r="BC107" s="136"/>
      <c r="BD107" s="136"/>
      <c r="BE107" s="120"/>
      <c r="BF107" s="144">
        <v>120</v>
      </c>
      <c r="BG107" s="119">
        <f>SUM(BH107:BI107)</f>
        <v>68</v>
      </c>
      <c r="BH107" s="238">
        <v>8</v>
      </c>
      <c r="BI107" s="238">
        <v>60</v>
      </c>
      <c r="BJ107" s="116">
        <v>3</v>
      </c>
      <c r="BK107" s="119"/>
      <c r="BL107" s="119"/>
      <c r="BM107" s="136"/>
      <c r="BN107" s="136"/>
      <c r="BO107" s="120"/>
      <c r="BP107" s="125"/>
      <c r="BQ107" s="119"/>
      <c r="BR107" s="136"/>
      <c r="BS107" s="136"/>
      <c r="BT107" s="119"/>
      <c r="BU107" s="119"/>
      <c r="BV107" s="119"/>
      <c r="BW107" s="136"/>
      <c r="BX107" s="136"/>
      <c r="BY107" s="120"/>
      <c r="BZ107" s="135">
        <f t="shared" si="26"/>
        <v>3</v>
      </c>
      <c r="CA107" s="220" t="s">
        <v>309</v>
      </c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</row>
    <row r="108" spans="2:124" s="11" customFormat="1" ht="195" customHeight="1" x14ac:dyDescent="0.35">
      <c r="B108" s="40"/>
      <c r="C108" s="40"/>
      <c r="D108" s="40"/>
      <c r="E108" s="40"/>
      <c r="F108" s="40">
        <v>5</v>
      </c>
      <c r="G108" s="40"/>
      <c r="H108" s="249" t="s">
        <v>225</v>
      </c>
      <c r="I108" s="390" t="s">
        <v>577</v>
      </c>
      <c r="J108" s="112"/>
      <c r="K108" s="113">
        <v>9</v>
      </c>
      <c r="L108" s="112">
        <f t="shared" si="21"/>
        <v>108</v>
      </c>
      <c r="M108" s="114">
        <f t="shared" si="25"/>
        <v>62</v>
      </c>
      <c r="N108" s="115">
        <f t="shared" si="22"/>
        <v>8</v>
      </c>
      <c r="O108" s="117">
        <f t="shared" si="28"/>
        <v>0</v>
      </c>
      <c r="P108" s="124">
        <f t="shared" si="23"/>
        <v>54</v>
      </c>
      <c r="Q108" s="118"/>
      <c r="R108" s="112"/>
      <c r="S108" s="119"/>
      <c r="T108" s="136"/>
      <c r="U108" s="136"/>
      <c r="V108" s="119"/>
      <c r="W108" s="119"/>
      <c r="X108" s="119"/>
      <c r="Y108" s="136"/>
      <c r="Z108" s="136"/>
      <c r="AA108" s="120"/>
      <c r="AB108" s="112"/>
      <c r="AC108" s="119"/>
      <c r="AD108" s="136"/>
      <c r="AE108" s="136"/>
      <c r="AF108" s="119"/>
      <c r="AG108" s="119"/>
      <c r="AH108" s="119"/>
      <c r="AI108" s="136"/>
      <c r="AJ108" s="136"/>
      <c r="AK108" s="120"/>
      <c r="AL108" s="125"/>
      <c r="AM108" s="119"/>
      <c r="AN108" s="136"/>
      <c r="AO108" s="136"/>
      <c r="AP108" s="119"/>
      <c r="AQ108" s="125"/>
      <c r="AR108" s="119"/>
      <c r="AS108" s="136"/>
      <c r="AT108" s="136"/>
      <c r="AU108" s="126"/>
      <c r="AV108" s="112"/>
      <c r="AW108" s="119"/>
      <c r="AX108" s="136"/>
      <c r="AY108" s="136"/>
      <c r="AZ108" s="119"/>
      <c r="BA108" s="119"/>
      <c r="BB108" s="119"/>
      <c r="BC108" s="136"/>
      <c r="BD108" s="136"/>
      <c r="BE108" s="120"/>
      <c r="BF108" s="116">
        <v>108</v>
      </c>
      <c r="BG108" s="119">
        <f>SUM(BH108:BI108)</f>
        <v>62</v>
      </c>
      <c r="BH108" s="238">
        <v>8</v>
      </c>
      <c r="BI108" s="238">
        <v>54</v>
      </c>
      <c r="BJ108" s="116">
        <v>3</v>
      </c>
      <c r="BK108" s="119"/>
      <c r="BL108" s="119"/>
      <c r="BM108" s="136"/>
      <c r="BN108" s="136"/>
      <c r="BO108" s="120"/>
      <c r="BP108" s="125"/>
      <c r="BQ108" s="119"/>
      <c r="BR108" s="136"/>
      <c r="BS108" s="136"/>
      <c r="BT108" s="119"/>
      <c r="BU108" s="119"/>
      <c r="BV108" s="119"/>
      <c r="BW108" s="136"/>
      <c r="BX108" s="136"/>
      <c r="BY108" s="120"/>
      <c r="BZ108" s="135">
        <f t="shared" si="26"/>
        <v>3</v>
      </c>
      <c r="CA108" s="220" t="s">
        <v>310</v>
      </c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</row>
    <row r="109" spans="2:124" s="11" customFormat="1" ht="130.9" customHeight="1" x14ac:dyDescent="0.35">
      <c r="B109" s="40"/>
      <c r="C109" s="40"/>
      <c r="D109" s="40"/>
      <c r="E109" s="40"/>
      <c r="F109" s="40">
        <v>5</v>
      </c>
      <c r="G109" s="40"/>
      <c r="H109" s="249" t="s">
        <v>509</v>
      </c>
      <c r="I109" s="390" t="s">
        <v>579</v>
      </c>
      <c r="J109" s="139"/>
      <c r="K109" s="252">
        <v>10</v>
      </c>
      <c r="L109" s="112">
        <f t="shared" si="21"/>
        <v>108</v>
      </c>
      <c r="M109" s="114">
        <f t="shared" si="25"/>
        <v>56</v>
      </c>
      <c r="N109" s="115">
        <f t="shared" si="22"/>
        <v>0</v>
      </c>
      <c r="O109" s="117">
        <f t="shared" si="28"/>
        <v>0</v>
      </c>
      <c r="P109" s="124">
        <f t="shared" si="23"/>
        <v>56</v>
      </c>
      <c r="Q109" s="118"/>
      <c r="R109" s="139"/>
      <c r="S109" s="128"/>
      <c r="T109" s="248"/>
      <c r="U109" s="248"/>
      <c r="V109" s="128"/>
      <c r="W109" s="128"/>
      <c r="X109" s="128"/>
      <c r="Y109" s="248"/>
      <c r="Z109" s="248"/>
      <c r="AA109" s="129"/>
      <c r="AB109" s="139"/>
      <c r="AC109" s="128"/>
      <c r="AD109" s="248"/>
      <c r="AE109" s="248"/>
      <c r="AF109" s="128"/>
      <c r="AG109" s="128"/>
      <c r="AH109" s="128"/>
      <c r="AI109" s="248"/>
      <c r="AJ109" s="248"/>
      <c r="AK109" s="129"/>
      <c r="AL109" s="139"/>
      <c r="AM109" s="128"/>
      <c r="AN109" s="248"/>
      <c r="AO109" s="248"/>
      <c r="AP109" s="128"/>
      <c r="AQ109" s="142"/>
      <c r="AR109" s="128"/>
      <c r="AS109" s="248"/>
      <c r="AT109" s="248"/>
      <c r="AU109" s="129"/>
      <c r="AV109" s="139"/>
      <c r="AW109" s="128"/>
      <c r="AX109" s="248"/>
      <c r="AY109" s="248"/>
      <c r="AZ109" s="128"/>
      <c r="BA109" s="128"/>
      <c r="BB109" s="128"/>
      <c r="BC109" s="248"/>
      <c r="BD109" s="248"/>
      <c r="BE109" s="140"/>
      <c r="BF109" s="116"/>
      <c r="BG109" s="119"/>
      <c r="BH109" s="238"/>
      <c r="BI109" s="238"/>
      <c r="BJ109" s="236"/>
      <c r="BK109" s="116">
        <v>108</v>
      </c>
      <c r="BL109" s="119">
        <f>SUM(BM109:BN109)</f>
        <v>56</v>
      </c>
      <c r="BM109" s="238"/>
      <c r="BN109" s="238">
        <v>56</v>
      </c>
      <c r="BO109" s="236">
        <v>3</v>
      </c>
      <c r="BP109" s="142"/>
      <c r="BQ109" s="128"/>
      <c r="BR109" s="248"/>
      <c r="BS109" s="248"/>
      <c r="BT109" s="128"/>
      <c r="BU109" s="128"/>
      <c r="BV109" s="119"/>
      <c r="BW109" s="248"/>
      <c r="BX109" s="248"/>
      <c r="BY109" s="140"/>
      <c r="BZ109" s="135"/>
      <c r="CA109" s="220" t="s">
        <v>311</v>
      </c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</row>
    <row r="110" spans="2:124" s="11" customFormat="1" ht="135.19999999999999" customHeight="1" x14ac:dyDescent="0.35">
      <c r="B110" s="40"/>
      <c r="C110" s="40"/>
      <c r="D110" s="40"/>
      <c r="E110" s="40"/>
      <c r="F110" s="40">
        <v>5</v>
      </c>
      <c r="G110" s="40"/>
      <c r="H110" s="299" t="s">
        <v>510</v>
      </c>
      <c r="I110" s="97" t="s">
        <v>539</v>
      </c>
      <c r="J110" s="144"/>
      <c r="K110" s="236">
        <v>10</v>
      </c>
      <c r="L110" s="112">
        <f t="shared" si="21"/>
        <v>0</v>
      </c>
      <c r="M110" s="114">
        <f t="shared" si="25"/>
        <v>0</v>
      </c>
      <c r="N110" s="115">
        <f t="shared" si="22"/>
        <v>0</v>
      </c>
      <c r="O110" s="117">
        <f t="shared" si="28"/>
        <v>0</v>
      </c>
      <c r="P110" s="124">
        <f t="shared" si="23"/>
        <v>0</v>
      </c>
      <c r="Q110" s="118"/>
      <c r="R110" s="144"/>
      <c r="S110" s="116"/>
      <c r="T110" s="238"/>
      <c r="U110" s="238"/>
      <c r="V110" s="116"/>
      <c r="W110" s="116"/>
      <c r="X110" s="116"/>
      <c r="Y110" s="238"/>
      <c r="Z110" s="238"/>
      <c r="AA110" s="241"/>
      <c r="AB110" s="144"/>
      <c r="AC110" s="116"/>
      <c r="AD110" s="238"/>
      <c r="AE110" s="238"/>
      <c r="AF110" s="244"/>
      <c r="AG110" s="116"/>
      <c r="AH110" s="116"/>
      <c r="AI110" s="238"/>
      <c r="AJ110" s="238"/>
      <c r="AK110" s="241"/>
      <c r="AL110" s="144"/>
      <c r="AM110" s="116"/>
      <c r="AN110" s="238"/>
      <c r="AO110" s="238"/>
      <c r="AP110" s="116"/>
      <c r="AQ110" s="242"/>
      <c r="AR110" s="116"/>
      <c r="AS110" s="238"/>
      <c r="AT110" s="238"/>
      <c r="AU110" s="241"/>
      <c r="AV110" s="144"/>
      <c r="AW110" s="116"/>
      <c r="AX110" s="238"/>
      <c r="AY110" s="238"/>
      <c r="AZ110" s="116"/>
      <c r="BA110" s="116"/>
      <c r="BB110" s="116"/>
      <c r="BC110" s="238"/>
      <c r="BD110" s="238"/>
      <c r="BE110" s="236"/>
      <c r="BF110" s="142"/>
      <c r="BG110" s="116"/>
      <c r="BH110" s="238"/>
      <c r="BI110" s="238"/>
      <c r="BJ110" s="128"/>
      <c r="BK110" s="128"/>
      <c r="BL110" s="116"/>
      <c r="BM110" s="238"/>
      <c r="BN110" s="238"/>
      <c r="BO110" s="129">
        <v>15</v>
      </c>
      <c r="BP110" s="139"/>
      <c r="BQ110" s="116"/>
      <c r="BR110" s="238"/>
      <c r="BS110" s="238"/>
      <c r="BT110" s="128"/>
      <c r="BU110" s="128"/>
      <c r="BV110" s="117"/>
      <c r="BW110" s="238"/>
      <c r="BX110" s="238"/>
      <c r="BY110" s="140"/>
      <c r="BZ110" s="135">
        <f t="shared" ref="BZ110:BZ115" si="29">SUM(V110,AA110,AF110,AK110,AP110,AU110,AZ110,BE110,BJ110,BO110,BT110,BY110)</f>
        <v>15</v>
      </c>
      <c r="CA110" s="22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</row>
    <row r="111" spans="2:124" s="11" customFormat="1" ht="136.15" customHeight="1" x14ac:dyDescent="0.35">
      <c r="B111" s="40"/>
      <c r="C111" s="40"/>
      <c r="D111" s="40"/>
      <c r="E111" s="40"/>
      <c r="F111" s="40">
        <v>5</v>
      </c>
      <c r="G111" s="40"/>
      <c r="H111" s="249" t="s">
        <v>233</v>
      </c>
      <c r="I111" s="98" t="s">
        <v>230</v>
      </c>
      <c r="J111" s="144"/>
      <c r="K111" s="236">
        <v>9</v>
      </c>
      <c r="L111" s="112">
        <f t="shared" si="21"/>
        <v>162</v>
      </c>
      <c r="M111" s="114">
        <f t="shared" ref="M111:M116" si="30">SUM(N111:Q111)</f>
        <v>88</v>
      </c>
      <c r="N111" s="115">
        <f t="shared" si="22"/>
        <v>0</v>
      </c>
      <c r="O111" s="117">
        <f t="shared" si="28"/>
        <v>0</v>
      </c>
      <c r="P111" s="124">
        <f t="shared" si="23"/>
        <v>88</v>
      </c>
      <c r="Q111" s="118"/>
      <c r="R111" s="144"/>
      <c r="S111" s="116"/>
      <c r="T111" s="238"/>
      <c r="U111" s="238"/>
      <c r="V111" s="116"/>
      <c r="W111" s="116"/>
      <c r="X111" s="116"/>
      <c r="Y111" s="238"/>
      <c r="Z111" s="238"/>
      <c r="AA111" s="241"/>
      <c r="AB111" s="144"/>
      <c r="AC111" s="116"/>
      <c r="AD111" s="238"/>
      <c r="AE111" s="238"/>
      <c r="AF111" s="244"/>
      <c r="AG111" s="116"/>
      <c r="AH111" s="116"/>
      <c r="AI111" s="238"/>
      <c r="AJ111" s="238"/>
      <c r="AK111" s="241"/>
      <c r="AL111" s="144"/>
      <c r="AM111" s="116"/>
      <c r="AN111" s="238"/>
      <c r="AO111" s="238"/>
      <c r="AP111" s="116"/>
      <c r="AQ111" s="242"/>
      <c r="AR111" s="116"/>
      <c r="AS111" s="238"/>
      <c r="AT111" s="238"/>
      <c r="AU111" s="241"/>
      <c r="AV111" s="144"/>
      <c r="AW111" s="116"/>
      <c r="AX111" s="238"/>
      <c r="AY111" s="238"/>
      <c r="AZ111" s="116"/>
      <c r="BA111" s="116"/>
      <c r="BB111" s="116"/>
      <c r="BC111" s="238"/>
      <c r="BD111" s="238"/>
      <c r="BE111" s="236"/>
      <c r="BF111" s="116">
        <v>108</v>
      </c>
      <c r="BG111" s="119">
        <f>SUM(BH111:BI111)</f>
        <v>60</v>
      </c>
      <c r="BH111" s="238"/>
      <c r="BI111" s="238">
        <v>60</v>
      </c>
      <c r="BJ111" s="129">
        <v>3</v>
      </c>
      <c r="BK111" s="128">
        <v>54</v>
      </c>
      <c r="BL111" s="119">
        <f>SUM(BM111:BN111)</f>
        <v>28</v>
      </c>
      <c r="BM111" s="238"/>
      <c r="BN111" s="238">
        <v>28</v>
      </c>
      <c r="BO111" s="129"/>
      <c r="BP111" s="139"/>
      <c r="BQ111" s="116"/>
      <c r="BR111" s="238"/>
      <c r="BS111" s="238"/>
      <c r="BT111" s="128"/>
      <c r="BU111" s="128"/>
      <c r="BV111" s="117"/>
      <c r="BW111" s="238"/>
      <c r="BX111" s="238"/>
      <c r="BY111" s="140"/>
      <c r="BZ111" s="135">
        <f t="shared" si="29"/>
        <v>3</v>
      </c>
      <c r="CA111" s="220" t="s">
        <v>621</v>
      </c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</row>
    <row r="112" spans="2:124" s="11" customFormat="1" ht="134.1" customHeight="1" x14ac:dyDescent="0.35">
      <c r="B112" s="40"/>
      <c r="C112" s="40"/>
      <c r="D112" s="40"/>
      <c r="E112" s="40"/>
      <c r="F112" s="40">
        <v>5</v>
      </c>
      <c r="G112" s="40"/>
      <c r="H112" s="249" t="s">
        <v>511</v>
      </c>
      <c r="I112" s="98" t="s">
        <v>203</v>
      </c>
      <c r="J112" s="144"/>
      <c r="K112" s="236"/>
      <c r="L112" s="112">
        <f t="shared" si="21"/>
        <v>108</v>
      </c>
      <c r="M112" s="114">
        <f t="shared" si="30"/>
        <v>49</v>
      </c>
      <c r="N112" s="115">
        <f t="shared" si="22"/>
        <v>0</v>
      </c>
      <c r="O112" s="117">
        <f t="shared" si="28"/>
        <v>0</v>
      </c>
      <c r="P112" s="124">
        <f t="shared" si="23"/>
        <v>49</v>
      </c>
      <c r="Q112" s="118"/>
      <c r="R112" s="144"/>
      <c r="S112" s="116"/>
      <c r="T112" s="238"/>
      <c r="U112" s="238"/>
      <c r="V112" s="116"/>
      <c r="W112" s="116"/>
      <c r="X112" s="116"/>
      <c r="Y112" s="238"/>
      <c r="Z112" s="238"/>
      <c r="AA112" s="241"/>
      <c r="AB112" s="144"/>
      <c r="AC112" s="116"/>
      <c r="AD112" s="238"/>
      <c r="AE112" s="238"/>
      <c r="AF112" s="244"/>
      <c r="AG112" s="116"/>
      <c r="AH112" s="116"/>
      <c r="AI112" s="238"/>
      <c r="AJ112" s="238"/>
      <c r="AK112" s="241"/>
      <c r="AL112" s="144"/>
      <c r="AM112" s="116"/>
      <c r="AN112" s="238"/>
      <c r="AO112" s="238"/>
      <c r="AP112" s="116"/>
      <c r="AQ112" s="242"/>
      <c r="AR112" s="116"/>
      <c r="AS112" s="238"/>
      <c r="AT112" s="238"/>
      <c r="AU112" s="241"/>
      <c r="AV112" s="144"/>
      <c r="AW112" s="116"/>
      <c r="AX112" s="238"/>
      <c r="AY112" s="238"/>
      <c r="AZ112" s="116"/>
      <c r="BA112" s="116"/>
      <c r="BB112" s="116"/>
      <c r="BC112" s="238"/>
      <c r="BD112" s="238"/>
      <c r="BE112" s="236"/>
      <c r="BF112" s="142"/>
      <c r="BG112" s="116"/>
      <c r="BH112" s="238"/>
      <c r="BI112" s="238"/>
      <c r="BJ112" s="128"/>
      <c r="BK112" s="116">
        <v>108</v>
      </c>
      <c r="BL112" s="119">
        <f>SUM(BM112:BN112)</f>
        <v>49</v>
      </c>
      <c r="BM112" s="238"/>
      <c r="BN112" s="238">
        <v>49</v>
      </c>
      <c r="BO112" s="129"/>
      <c r="BP112" s="139"/>
      <c r="BQ112" s="116"/>
      <c r="BR112" s="238"/>
      <c r="BS112" s="238"/>
      <c r="BT112" s="128"/>
      <c r="BU112" s="128"/>
      <c r="BV112" s="117"/>
      <c r="BW112" s="238"/>
      <c r="BX112" s="238"/>
      <c r="BY112" s="140"/>
      <c r="BZ112" s="135">
        <f t="shared" si="29"/>
        <v>0</v>
      </c>
      <c r="CA112" s="220" t="s">
        <v>298</v>
      </c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</row>
    <row r="113" spans="2:124" s="11" customFormat="1" ht="110.85" customHeight="1" x14ac:dyDescent="0.35">
      <c r="B113" s="40"/>
      <c r="C113" s="40"/>
      <c r="D113" s="40"/>
      <c r="E113" s="40"/>
      <c r="F113" s="40">
        <v>5</v>
      </c>
      <c r="G113" s="40"/>
      <c r="H113" s="249" t="s">
        <v>512</v>
      </c>
      <c r="I113" s="98" t="s">
        <v>204</v>
      </c>
      <c r="J113" s="144"/>
      <c r="K113" s="236"/>
      <c r="L113" s="112">
        <f t="shared" si="21"/>
        <v>108</v>
      </c>
      <c r="M113" s="114">
        <f t="shared" si="30"/>
        <v>49</v>
      </c>
      <c r="N113" s="115">
        <f t="shared" si="22"/>
        <v>0</v>
      </c>
      <c r="O113" s="117">
        <f t="shared" si="28"/>
        <v>0</v>
      </c>
      <c r="P113" s="124">
        <f t="shared" si="23"/>
        <v>49</v>
      </c>
      <c r="Q113" s="118"/>
      <c r="R113" s="144"/>
      <c r="S113" s="116"/>
      <c r="T113" s="238"/>
      <c r="U113" s="238"/>
      <c r="V113" s="116"/>
      <c r="W113" s="116"/>
      <c r="X113" s="116"/>
      <c r="Y113" s="238"/>
      <c r="Z113" s="238"/>
      <c r="AA113" s="241"/>
      <c r="AB113" s="144"/>
      <c r="AC113" s="116"/>
      <c r="AD113" s="238"/>
      <c r="AE113" s="238"/>
      <c r="AF113" s="244"/>
      <c r="AG113" s="116"/>
      <c r="AH113" s="116"/>
      <c r="AI113" s="238"/>
      <c r="AJ113" s="238"/>
      <c r="AK113" s="241"/>
      <c r="AL113" s="144"/>
      <c r="AM113" s="116"/>
      <c r="AN113" s="238"/>
      <c r="AO113" s="238"/>
      <c r="AP113" s="116"/>
      <c r="AQ113" s="242"/>
      <c r="AR113" s="116"/>
      <c r="AS113" s="238"/>
      <c r="AT113" s="238"/>
      <c r="AU113" s="241"/>
      <c r="AV113" s="144"/>
      <c r="AW113" s="116"/>
      <c r="AX113" s="238"/>
      <c r="AY113" s="238"/>
      <c r="AZ113" s="116"/>
      <c r="BA113" s="116"/>
      <c r="BB113" s="116"/>
      <c r="BC113" s="238"/>
      <c r="BD113" s="238"/>
      <c r="BE113" s="236"/>
      <c r="BF113" s="142"/>
      <c r="BG113" s="116"/>
      <c r="BH113" s="238"/>
      <c r="BI113" s="238"/>
      <c r="BJ113" s="128"/>
      <c r="BK113" s="116">
        <v>108</v>
      </c>
      <c r="BL113" s="119">
        <f>SUM(BM113:BN113)</f>
        <v>49</v>
      </c>
      <c r="BM113" s="238"/>
      <c r="BN113" s="238">
        <v>49</v>
      </c>
      <c r="BO113" s="129"/>
      <c r="BP113" s="139"/>
      <c r="BQ113" s="116"/>
      <c r="BR113" s="238"/>
      <c r="BS113" s="238"/>
      <c r="BT113" s="128"/>
      <c r="BU113" s="128"/>
      <c r="BV113" s="117"/>
      <c r="BW113" s="238"/>
      <c r="BX113" s="238"/>
      <c r="BY113" s="140"/>
      <c r="BZ113" s="135">
        <f t="shared" si="29"/>
        <v>0</v>
      </c>
      <c r="CA113" s="220" t="s">
        <v>298</v>
      </c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</row>
    <row r="114" spans="2:124" s="11" customFormat="1" ht="142.9" customHeight="1" x14ac:dyDescent="0.35">
      <c r="B114" s="40"/>
      <c r="C114" s="40"/>
      <c r="D114" s="40"/>
      <c r="E114" s="40"/>
      <c r="F114" s="40"/>
      <c r="G114" s="40"/>
      <c r="H114" s="249" t="s">
        <v>513</v>
      </c>
      <c r="I114" s="98" t="s">
        <v>484</v>
      </c>
      <c r="J114" s="144"/>
      <c r="K114" s="236">
        <v>9</v>
      </c>
      <c r="L114" s="112">
        <f t="shared" si="21"/>
        <v>108</v>
      </c>
      <c r="M114" s="114">
        <f t="shared" si="30"/>
        <v>56</v>
      </c>
      <c r="N114" s="115">
        <f t="shared" si="22"/>
        <v>0</v>
      </c>
      <c r="O114" s="117">
        <f t="shared" si="28"/>
        <v>0</v>
      </c>
      <c r="P114" s="124">
        <f t="shared" si="23"/>
        <v>56</v>
      </c>
      <c r="Q114" s="118"/>
      <c r="R114" s="144"/>
      <c r="S114" s="116"/>
      <c r="T114" s="238"/>
      <c r="U114" s="238"/>
      <c r="V114" s="116"/>
      <c r="W114" s="116"/>
      <c r="X114" s="116"/>
      <c r="Y114" s="238"/>
      <c r="Z114" s="238"/>
      <c r="AA114" s="241"/>
      <c r="AB114" s="144"/>
      <c r="AC114" s="116"/>
      <c r="AD114" s="238"/>
      <c r="AE114" s="238"/>
      <c r="AF114" s="244"/>
      <c r="AG114" s="116"/>
      <c r="AH114" s="116"/>
      <c r="AI114" s="238"/>
      <c r="AJ114" s="238"/>
      <c r="AK114" s="241"/>
      <c r="AL114" s="144"/>
      <c r="AM114" s="116"/>
      <c r="AN114" s="238"/>
      <c r="AO114" s="238"/>
      <c r="AP114" s="116"/>
      <c r="AQ114" s="242"/>
      <c r="AR114" s="116"/>
      <c r="AS114" s="238"/>
      <c r="AT114" s="238"/>
      <c r="AU114" s="241"/>
      <c r="AV114" s="144"/>
      <c r="AW114" s="116"/>
      <c r="AX114" s="238"/>
      <c r="AY114" s="238"/>
      <c r="AZ114" s="116"/>
      <c r="BA114" s="116"/>
      <c r="BB114" s="116"/>
      <c r="BC114" s="238"/>
      <c r="BD114" s="238"/>
      <c r="BE114" s="236"/>
      <c r="BF114" s="128">
        <v>108</v>
      </c>
      <c r="BG114" s="119">
        <f>SUM(BH114:BI114)</f>
        <v>56</v>
      </c>
      <c r="BH114" s="238"/>
      <c r="BI114" s="238">
        <v>56</v>
      </c>
      <c r="BJ114" s="129">
        <v>3</v>
      </c>
      <c r="BK114" s="128"/>
      <c r="BL114" s="119"/>
      <c r="BM114" s="238"/>
      <c r="BN114" s="238"/>
      <c r="BO114" s="129"/>
      <c r="BP114" s="139"/>
      <c r="BQ114" s="116"/>
      <c r="BR114" s="238"/>
      <c r="BS114" s="238"/>
      <c r="BT114" s="128"/>
      <c r="BU114" s="128"/>
      <c r="BV114" s="117"/>
      <c r="BW114" s="238"/>
      <c r="BX114" s="238"/>
      <c r="BY114" s="140"/>
      <c r="BZ114" s="135">
        <f t="shared" si="29"/>
        <v>3</v>
      </c>
      <c r="CA114" s="220" t="s">
        <v>298</v>
      </c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</row>
    <row r="115" spans="2:124" s="11" customFormat="1" ht="108" customHeight="1" x14ac:dyDescent="0.35">
      <c r="B115" s="40"/>
      <c r="C115" s="40"/>
      <c r="D115" s="40"/>
      <c r="E115" s="40"/>
      <c r="F115" s="40"/>
      <c r="G115" s="40"/>
      <c r="H115" s="249" t="s">
        <v>514</v>
      </c>
      <c r="I115" s="98" t="s">
        <v>485</v>
      </c>
      <c r="J115" s="144"/>
      <c r="K115" s="236"/>
      <c r="L115" s="112">
        <f t="shared" si="21"/>
        <v>210</v>
      </c>
      <c r="M115" s="114">
        <f t="shared" si="30"/>
        <v>98</v>
      </c>
      <c r="N115" s="115">
        <f t="shared" si="22"/>
        <v>0</v>
      </c>
      <c r="O115" s="117">
        <f t="shared" si="28"/>
        <v>0</v>
      </c>
      <c r="P115" s="124">
        <f t="shared" si="23"/>
        <v>98</v>
      </c>
      <c r="Q115" s="118"/>
      <c r="R115" s="144"/>
      <c r="S115" s="116"/>
      <c r="T115" s="238"/>
      <c r="U115" s="238"/>
      <c r="V115" s="116"/>
      <c r="W115" s="116"/>
      <c r="X115" s="116"/>
      <c r="Y115" s="238"/>
      <c r="Z115" s="238"/>
      <c r="AA115" s="241"/>
      <c r="AB115" s="144"/>
      <c r="AC115" s="116"/>
      <c r="AD115" s="238"/>
      <c r="AE115" s="238"/>
      <c r="AF115" s="244"/>
      <c r="AG115" s="116"/>
      <c r="AH115" s="116"/>
      <c r="AI115" s="238"/>
      <c r="AJ115" s="238"/>
      <c r="AK115" s="241"/>
      <c r="AL115" s="144"/>
      <c r="AM115" s="116"/>
      <c r="AN115" s="238"/>
      <c r="AO115" s="238"/>
      <c r="AP115" s="116"/>
      <c r="AQ115" s="242"/>
      <c r="AR115" s="116"/>
      <c r="AS115" s="238"/>
      <c r="AT115" s="238"/>
      <c r="AU115" s="241"/>
      <c r="AV115" s="144"/>
      <c r="AW115" s="116"/>
      <c r="AX115" s="238"/>
      <c r="AY115" s="238"/>
      <c r="AZ115" s="116"/>
      <c r="BA115" s="116"/>
      <c r="BB115" s="116"/>
      <c r="BC115" s="238"/>
      <c r="BD115" s="238"/>
      <c r="BE115" s="236"/>
      <c r="BF115" s="128"/>
      <c r="BG115" s="119"/>
      <c r="BH115" s="238"/>
      <c r="BI115" s="238"/>
      <c r="BJ115" s="129"/>
      <c r="BK115" s="128">
        <v>210</v>
      </c>
      <c r="BL115" s="119">
        <f>SUM(BM115:BN115)</f>
        <v>98</v>
      </c>
      <c r="BM115" s="238"/>
      <c r="BN115" s="238">
        <v>98</v>
      </c>
      <c r="BO115" s="129"/>
      <c r="BP115" s="139"/>
      <c r="BQ115" s="116"/>
      <c r="BR115" s="238"/>
      <c r="BS115" s="238"/>
      <c r="BT115" s="128"/>
      <c r="BU115" s="128"/>
      <c r="BV115" s="117"/>
      <c r="BW115" s="238"/>
      <c r="BX115" s="238"/>
      <c r="BY115" s="140"/>
      <c r="BZ115" s="135">
        <f t="shared" si="29"/>
        <v>0</v>
      </c>
      <c r="CA115" s="220" t="s">
        <v>298</v>
      </c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</row>
    <row r="116" spans="2:124" s="11" customFormat="1" ht="108" customHeight="1" x14ac:dyDescent="0.35">
      <c r="B116" s="40"/>
      <c r="C116" s="40"/>
      <c r="D116" s="40"/>
      <c r="E116" s="40"/>
      <c r="F116" s="40"/>
      <c r="G116" s="40"/>
      <c r="H116" s="249" t="s">
        <v>596</v>
      </c>
      <c r="I116" s="98" t="s">
        <v>642</v>
      </c>
      <c r="J116" s="144"/>
      <c r="K116" s="236"/>
      <c r="L116" s="112">
        <f t="shared" si="21"/>
        <v>54</v>
      </c>
      <c r="M116" s="114">
        <f t="shared" si="30"/>
        <v>28</v>
      </c>
      <c r="N116" s="115">
        <f t="shared" si="22"/>
        <v>0</v>
      </c>
      <c r="O116" s="117">
        <f t="shared" si="28"/>
        <v>0</v>
      </c>
      <c r="P116" s="124">
        <f t="shared" si="23"/>
        <v>28</v>
      </c>
      <c r="Q116" s="118"/>
      <c r="R116" s="144"/>
      <c r="S116" s="116"/>
      <c r="T116" s="238"/>
      <c r="U116" s="238"/>
      <c r="V116" s="116"/>
      <c r="W116" s="116"/>
      <c r="X116" s="116"/>
      <c r="Y116" s="238"/>
      <c r="Z116" s="238"/>
      <c r="AA116" s="241"/>
      <c r="AB116" s="144"/>
      <c r="AC116" s="116"/>
      <c r="AD116" s="238"/>
      <c r="AE116" s="238"/>
      <c r="AF116" s="244"/>
      <c r="AG116" s="242"/>
      <c r="AH116" s="116"/>
      <c r="AI116" s="238"/>
      <c r="AJ116" s="238"/>
      <c r="AK116" s="241"/>
      <c r="AL116" s="242"/>
      <c r="AM116" s="116"/>
      <c r="AN116" s="238"/>
      <c r="AO116" s="238"/>
      <c r="AP116" s="116"/>
      <c r="AQ116" s="242"/>
      <c r="AR116" s="116"/>
      <c r="AS116" s="238"/>
      <c r="AT116" s="238"/>
      <c r="AU116" s="241"/>
      <c r="AV116" s="144"/>
      <c r="AW116" s="116"/>
      <c r="AX116" s="238"/>
      <c r="AY116" s="238"/>
      <c r="AZ116" s="116"/>
      <c r="BA116" s="116"/>
      <c r="BB116" s="116"/>
      <c r="BC116" s="238"/>
      <c r="BD116" s="238"/>
      <c r="BE116" s="236"/>
      <c r="BF116" s="142"/>
      <c r="BG116" s="119"/>
      <c r="BH116" s="238"/>
      <c r="BI116" s="238"/>
      <c r="BJ116" s="129"/>
      <c r="BK116" s="128">
        <v>54</v>
      </c>
      <c r="BL116" s="119">
        <f>SUM(BM116:BN116)</f>
        <v>28</v>
      </c>
      <c r="BM116" s="238"/>
      <c r="BN116" s="238">
        <v>28</v>
      </c>
      <c r="BO116" s="129"/>
      <c r="BP116" s="139"/>
      <c r="BQ116" s="116"/>
      <c r="BR116" s="238"/>
      <c r="BS116" s="238"/>
      <c r="BT116" s="128"/>
      <c r="BU116" s="128"/>
      <c r="BV116" s="117"/>
      <c r="BW116" s="238"/>
      <c r="BX116" s="238"/>
      <c r="BY116" s="140"/>
      <c r="BZ116" s="135"/>
      <c r="CA116" s="220" t="s">
        <v>313</v>
      </c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</row>
    <row r="117" spans="2:124" s="11" customFormat="1" ht="110.1" customHeight="1" x14ac:dyDescent="0.35">
      <c r="B117" s="40"/>
      <c r="C117" s="40"/>
      <c r="D117" s="40"/>
      <c r="E117" s="40"/>
      <c r="F117" s="40">
        <v>5</v>
      </c>
      <c r="G117" s="40"/>
      <c r="H117" s="213" t="s">
        <v>515</v>
      </c>
      <c r="I117" s="97" t="s">
        <v>394</v>
      </c>
      <c r="J117" s="112"/>
      <c r="K117" s="120"/>
      <c r="L117" s="112"/>
      <c r="M117" s="126"/>
      <c r="N117" s="112"/>
      <c r="O117" s="119"/>
      <c r="P117" s="119"/>
      <c r="Q117" s="120"/>
      <c r="R117" s="112"/>
      <c r="S117" s="119"/>
      <c r="T117" s="136"/>
      <c r="U117" s="136"/>
      <c r="V117" s="119"/>
      <c r="W117" s="119"/>
      <c r="X117" s="119"/>
      <c r="Y117" s="136"/>
      <c r="Z117" s="136"/>
      <c r="AA117" s="120"/>
      <c r="AB117" s="112"/>
      <c r="AC117" s="119"/>
      <c r="AD117" s="136"/>
      <c r="AE117" s="136"/>
      <c r="AF117" s="119"/>
      <c r="AG117" s="125"/>
      <c r="AH117" s="119"/>
      <c r="AI117" s="136"/>
      <c r="AJ117" s="136"/>
      <c r="AK117" s="120"/>
      <c r="AL117" s="125"/>
      <c r="AM117" s="119"/>
      <c r="AN117" s="136"/>
      <c r="AO117" s="136"/>
      <c r="AP117" s="119"/>
      <c r="AQ117" s="119"/>
      <c r="AR117" s="119"/>
      <c r="AS117" s="136"/>
      <c r="AT117" s="136"/>
      <c r="AU117" s="126"/>
      <c r="AV117" s="112"/>
      <c r="AW117" s="119"/>
      <c r="AX117" s="136"/>
      <c r="AY117" s="136"/>
      <c r="AZ117" s="119"/>
      <c r="BA117" s="119"/>
      <c r="BB117" s="119"/>
      <c r="BC117" s="136"/>
      <c r="BD117" s="136"/>
      <c r="BE117" s="120"/>
      <c r="BF117" s="125"/>
      <c r="BG117" s="119"/>
      <c r="BH117" s="136"/>
      <c r="BI117" s="136"/>
      <c r="BJ117" s="119"/>
      <c r="BK117" s="119"/>
      <c r="BL117" s="119"/>
      <c r="BM117" s="136"/>
      <c r="BN117" s="136"/>
      <c r="BO117" s="126"/>
      <c r="BP117" s="112"/>
      <c r="BQ117" s="119"/>
      <c r="BR117" s="136"/>
      <c r="BS117" s="136"/>
      <c r="BT117" s="119"/>
      <c r="BU117" s="119"/>
      <c r="BV117" s="119"/>
      <c r="BW117" s="136"/>
      <c r="BX117" s="136"/>
      <c r="BY117" s="120"/>
      <c r="BZ117" s="135">
        <f t="shared" ref="BZ117:BZ127" si="31">SUM(V117,AA117,AF117,AK117,AP117,AU117,AZ117,BE117,BJ117,BO117,BT117,BY117)</f>
        <v>0</v>
      </c>
      <c r="CA117" s="220" t="s">
        <v>299</v>
      </c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</row>
    <row r="118" spans="2:124" s="11" customFormat="1" ht="82.35" customHeight="1" x14ac:dyDescent="0.35">
      <c r="B118" s="40"/>
      <c r="C118" s="40"/>
      <c r="D118" s="40"/>
      <c r="E118" s="40"/>
      <c r="F118" s="40">
        <v>5</v>
      </c>
      <c r="G118" s="40"/>
      <c r="H118" s="249" t="s">
        <v>226</v>
      </c>
      <c r="I118" s="94" t="s">
        <v>71</v>
      </c>
      <c r="J118" s="112"/>
      <c r="K118" s="113" t="s">
        <v>486</v>
      </c>
      <c r="L118" s="112">
        <f t="shared" ref="L118:L123" si="32">SUM(R118,W118,AB118,AG118,AL118,AQ118,AV118,BA118,BF118,BK118,BP118,BU118)</f>
        <v>216</v>
      </c>
      <c r="M118" s="126">
        <f t="shared" ref="M118:M123" si="33">SUM(N118:Q118)</f>
        <v>125</v>
      </c>
      <c r="N118" s="112">
        <f t="shared" ref="N118:N123" si="34">SUM(T118,Y118,AD118,AI118,AN118,AS118,AX118,BC118,BH118,BM118,BR118,BW118)</f>
        <v>16</v>
      </c>
      <c r="O118" s="119"/>
      <c r="P118" s="119">
        <f t="shared" ref="P118:P123" si="35">SUM(U118,Z118,AE118,AJ118,AO118,AT118,AY118,BD118,BI118,BN118,BS118,BX118)</f>
        <v>109</v>
      </c>
      <c r="Q118" s="120"/>
      <c r="R118" s="112"/>
      <c r="S118" s="119"/>
      <c r="T118" s="136"/>
      <c r="U118" s="136"/>
      <c r="V118" s="119"/>
      <c r="W118" s="119"/>
      <c r="X118" s="119"/>
      <c r="Y118" s="136"/>
      <c r="Z118" s="136"/>
      <c r="AA118" s="120"/>
      <c r="AB118" s="112"/>
      <c r="AC118" s="119"/>
      <c r="AD118" s="136"/>
      <c r="AE118" s="136"/>
      <c r="AF118" s="119"/>
      <c r="AG118" s="119"/>
      <c r="AH118" s="119"/>
      <c r="AI118" s="136"/>
      <c r="AJ118" s="136"/>
      <c r="AK118" s="120"/>
      <c r="AL118" s="125"/>
      <c r="AM118" s="119"/>
      <c r="AN118" s="136"/>
      <c r="AO118" s="136"/>
      <c r="AP118" s="119"/>
      <c r="AQ118" s="119"/>
      <c r="AR118" s="119"/>
      <c r="AS118" s="136"/>
      <c r="AT118" s="136"/>
      <c r="AU118" s="126"/>
      <c r="AV118" s="112"/>
      <c r="AW118" s="119"/>
      <c r="AX118" s="136"/>
      <c r="AY118" s="136"/>
      <c r="AZ118" s="119"/>
      <c r="BA118" s="119"/>
      <c r="BB118" s="119"/>
      <c r="BC118" s="136"/>
      <c r="BD118" s="136"/>
      <c r="BE118" s="120"/>
      <c r="BF118" s="128">
        <v>108</v>
      </c>
      <c r="BG118" s="119">
        <f>SUM(BH118:BI118)</f>
        <v>68</v>
      </c>
      <c r="BH118" s="136">
        <v>8</v>
      </c>
      <c r="BI118" s="136">
        <v>60</v>
      </c>
      <c r="BJ118" s="119">
        <v>3</v>
      </c>
      <c r="BK118" s="128">
        <v>108</v>
      </c>
      <c r="BL118" s="119">
        <f>SUM(BM118:BN118)</f>
        <v>57</v>
      </c>
      <c r="BM118" s="136">
        <v>8</v>
      </c>
      <c r="BN118" s="136">
        <v>49</v>
      </c>
      <c r="BO118" s="120">
        <v>3</v>
      </c>
      <c r="BP118" s="112"/>
      <c r="BQ118" s="119"/>
      <c r="BR118" s="136"/>
      <c r="BS118" s="136"/>
      <c r="BT118" s="119"/>
      <c r="BU118" s="119"/>
      <c r="BV118" s="119"/>
      <c r="BW118" s="136"/>
      <c r="BX118" s="136"/>
      <c r="BY118" s="120"/>
      <c r="BZ118" s="135">
        <f t="shared" si="31"/>
        <v>6</v>
      </c>
      <c r="CA118" s="22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</row>
    <row r="119" spans="2:124" s="11" customFormat="1" ht="85.9" customHeight="1" x14ac:dyDescent="0.35">
      <c r="B119" s="40"/>
      <c r="C119" s="40"/>
      <c r="D119" s="40"/>
      <c r="E119" s="40"/>
      <c r="F119" s="40">
        <v>5</v>
      </c>
      <c r="G119" s="40"/>
      <c r="H119" s="249" t="s">
        <v>516</v>
      </c>
      <c r="I119" s="93" t="s">
        <v>179</v>
      </c>
      <c r="J119" s="139"/>
      <c r="K119" s="252">
        <v>10</v>
      </c>
      <c r="L119" s="112">
        <f t="shared" si="32"/>
        <v>108</v>
      </c>
      <c r="M119" s="126">
        <f t="shared" si="33"/>
        <v>57</v>
      </c>
      <c r="N119" s="112">
        <f t="shared" si="34"/>
        <v>8</v>
      </c>
      <c r="O119" s="119"/>
      <c r="P119" s="119">
        <f t="shared" si="35"/>
        <v>49</v>
      </c>
      <c r="Q119" s="120"/>
      <c r="R119" s="247"/>
      <c r="S119" s="128"/>
      <c r="T119" s="248"/>
      <c r="U119" s="248"/>
      <c r="V119" s="128"/>
      <c r="W119" s="128"/>
      <c r="X119" s="128"/>
      <c r="Y119" s="248"/>
      <c r="Z119" s="248"/>
      <c r="AA119" s="129"/>
      <c r="AB119" s="139"/>
      <c r="AC119" s="128"/>
      <c r="AD119" s="248"/>
      <c r="AE119" s="248"/>
      <c r="AF119" s="128"/>
      <c r="AG119" s="128"/>
      <c r="AH119" s="128"/>
      <c r="AI119" s="248"/>
      <c r="AJ119" s="248"/>
      <c r="AK119" s="140"/>
      <c r="AL119" s="142"/>
      <c r="AM119" s="128"/>
      <c r="AN119" s="248"/>
      <c r="AO119" s="248"/>
      <c r="AP119" s="128"/>
      <c r="AQ119" s="128"/>
      <c r="AR119" s="119"/>
      <c r="AS119" s="136"/>
      <c r="AT119" s="136"/>
      <c r="AU119" s="120"/>
      <c r="AV119" s="139"/>
      <c r="AW119" s="128"/>
      <c r="AX119" s="248"/>
      <c r="AY119" s="248"/>
      <c r="AZ119" s="128"/>
      <c r="BA119" s="128"/>
      <c r="BB119" s="128"/>
      <c r="BC119" s="248"/>
      <c r="BD119" s="248"/>
      <c r="BE119" s="140"/>
      <c r="BF119" s="139"/>
      <c r="BG119" s="128"/>
      <c r="BH119" s="248"/>
      <c r="BI119" s="248"/>
      <c r="BJ119" s="128"/>
      <c r="BK119" s="128">
        <v>108</v>
      </c>
      <c r="BL119" s="119">
        <f>SUM(BM119:BN119)</f>
        <v>57</v>
      </c>
      <c r="BM119" s="136">
        <v>8</v>
      </c>
      <c r="BN119" s="136">
        <v>49</v>
      </c>
      <c r="BO119" s="120">
        <v>3</v>
      </c>
      <c r="BP119" s="139"/>
      <c r="BQ119" s="128"/>
      <c r="BR119" s="248"/>
      <c r="BS119" s="248"/>
      <c r="BT119" s="128"/>
      <c r="BU119" s="128"/>
      <c r="BV119" s="128"/>
      <c r="BW119" s="248"/>
      <c r="BX119" s="248"/>
      <c r="BY119" s="140"/>
      <c r="BZ119" s="135">
        <f t="shared" si="31"/>
        <v>3</v>
      </c>
      <c r="CA119" s="220"/>
      <c r="CB119" s="485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</row>
    <row r="120" spans="2:124" s="11" customFormat="1" ht="86.25" customHeight="1" x14ac:dyDescent="0.35">
      <c r="B120" s="40"/>
      <c r="C120" s="40"/>
      <c r="D120" s="40"/>
      <c r="E120" s="40"/>
      <c r="F120" s="40"/>
      <c r="G120" s="40">
        <v>6</v>
      </c>
      <c r="H120" s="223" t="s">
        <v>182</v>
      </c>
      <c r="I120" s="97" t="s">
        <v>379</v>
      </c>
      <c r="J120" s="144"/>
      <c r="K120" s="236"/>
      <c r="L120" s="112">
        <f t="shared" si="32"/>
        <v>0</v>
      </c>
      <c r="M120" s="114">
        <f t="shared" si="33"/>
        <v>0</v>
      </c>
      <c r="N120" s="115">
        <f t="shared" si="34"/>
        <v>0</v>
      </c>
      <c r="O120" s="117">
        <f>SUM(U120,Z120,AE120,AJ120,AO120,AT120,AY120,BD120,BI120,BN120,BS120,BX120)-P120</f>
        <v>0</v>
      </c>
      <c r="P120" s="124">
        <f t="shared" si="35"/>
        <v>0</v>
      </c>
      <c r="Q120" s="118"/>
      <c r="R120" s="144"/>
      <c r="S120" s="116"/>
      <c r="T120" s="238"/>
      <c r="U120" s="238"/>
      <c r="V120" s="116"/>
      <c r="W120" s="116"/>
      <c r="X120" s="116"/>
      <c r="Y120" s="238"/>
      <c r="Z120" s="238"/>
      <c r="AA120" s="241"/>
      <c r="AB120" s="144"/>
      <c r="AC120" s="116"/>
      <c r="AD120" s="238"/>
      <c r="AE120" s="238"/>
      <c r="AF120" s="244"/>
      <c r="AG120" s="116"/>
      <c r="AH120" s="116"/>
      <c r="AI120" s="238"/>
      <c r="AJ120" s="238"/>
      <c r="AK120" s="241"/>
      <c r="AL120" s="144"/>
      <c r="AM120" s="116"/>
      <c r="AN120" s="238"/>
      <c r="AO120" s="238"/>
      <c r="AP120" s="116"/>
      <c r="AQ120" s="242"/>
      <c r="AR120" s="116"/>
      <c r="AS120" s="238"/>
      <c r="AT120" s="238"/>
      <c r="AU120" s="241"/>
      <c r="AV120" s="144"/>
      <c r="AW120" s="116"/>
      <c r="AX120" s="238"/>
      <c r="AY120" s="238"/>
      <c r="AZ120" s="116"/>
      <c r="BA120" s="116"/>
      <c r="BB120" s="116"/>
      <c r="BC120" s="238"/>
      <c r="BD120" s="238"/>
      <c r="BE120" s="236"/>
      <c r="BF120" s="142"/>
      <c r="BG120" s="116"/>
      <c r="BH120" s="238"/>
      <c r="BI120" s="238"/>
      <c r="BJ120" s="128"/>
      <c r="BK120" s="128"/>
      <c r="BL120" s="119"/>
      <c r="BM120" s="238"/>
      <c r="BN120" s="238"/>
      <c r="BO120" s="129"/>
      <c r="BP120" s="112"/>
      <c r="BQ120" s="117"/>
      <c r="BR120" s="201"/>
      <c r="BS120" s="201"/>
      <c r="BT120" s="119"/>
      <c r="BU120" s="119"/>
      <c r="BV120" s="117"/>
      <c r="BW120" s="201"/>
      <c r="BX120" s="201"/>
      <c r="BY120" s="120"/>
      <c r="BZ120" s="135">
        <f t="shared" si="31"/>
        <v>0</v>
      </c>
      <c r="CA120" s="220" t="s">
        <v>312</v>
      </c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</row>
    <row r="121" spans="2:124" s="11" customFormat="1" ht="29.85" customHeight="1" x14ac:dyDescent="0.35">
      <c r="B121" s="40"/>
      <c r="C121" s="40"/>
      <c r="D121" s="40"/>
      <c r="E121" s="40"/>
      <c r="F121" s="40"/>
      <c r="G121" s="40">
        <v>6</v>
      </c>
      <c r="H121" s="249" t="s">
        <v>183</v>
      </c>
      <c r="I121" s="98" t="s">
        <v>376</v>
      </c>
      <c r="J121" s="144"/>
      <c r="K121" s="236"/>
      <c r="L121" s="112">
        <f t="shared" si="32"/>
        <v>36</v>
      </c>
      <c r="M121" s="114">
        <f t="shared" si="33"/>
        <v>0</v>
      </c>
      <c r="N121" s="115">
        <f t="shared" si="34"/>
        <v>0</v>
      </c>
      <c r="O121" s="117">
        <f>SUM(U121,Z121,AE121,AJ121,AO121,AT121,AY121,BD121,BI121,BN121,BS121,BX121)-P121</f>
        <v>0</v>
      </c>
      <c r="P121" s="124">
        <f t="shared" si="35"/>
        <v>0</v>
      </c>
      <c r="Q121" s="118"/>
      <c r="R121" s="144"/>
      <c r="S121" s="116"/>
      <c r="T121" s="238"/>
      <c r="U121" s="238"/>
      <c r="V121" s="116"/>
      <c r="W121" s="116"/>
      <c r="X121" s="116"/>
      <c r="Y121" s="238"/>
      <c r="Z121" s="238"/>
      <c r="AA121" s="241"/>
      <c r="AB121" s="144"/>
      <c r="AC121" s="116"/>
      <c r="AD121" s="238"/>
      <c r="AE121" s="238"/>
      <c r="AF121" s="244"/>
      <c r="AG121" s="116"/>
      <c r="AH121" s="116"/>
      <c r="AI121" s="238"/>
      <c r="AJ121" s="238"/>
      <c r="AK121" s="241"/>
      <c r="AL121" s="144"/>
      <c r="AM121" s="116"/>
      <c r="AN121" s="238"/>
      <c r="AO121" s="238"/>
      <c r="AP121" s="116"/>
      <c r="AQ121" s="242"/>
      <c r="AR121" s="116"/>
      <c r="AS121" s="238"/>
      <c r="AT121" s="238"/>
      <c r="AU121" s="241"/>
      <c r="AV121" s="144"/>
      <c r="AW121" s="116"/>
      <c r="AX121" s="238"/>
      <c r="AY121" s="238"/>
      <c r="AZ121" s="116"/>
      <c r="BA121" s="116"/>
      <c r="BB121" s="116"/>
      <c r="BC121" s="238"/>
      <c r="BD121" s="238"/>
      <c r="BE121" s="236"/>
      <c r="BF121" s="112"/>
      <c r="BG121" s="117"/>
      <c r="BH121" s="201"/>
      <c r="BI121" s="201"/>
      <c r="BJ121" s="119"/>
      <c r="BK121" s="112">
        <v>36</v>
      </c>
      <c r="BL121" s="117"/>
      <c r="BM121" s="201"/>
      <c r="BN121" s="201"/>
      <c r="BO121" s="119">
        <v>1</v>
      </c>
      <c r="BP121" s="112"/>
      <c r="BQ121" s="117"/>
      <c r="BR121" s="201"/>
      <c r="BS121" s="201"/>
      <c r="BT121" s="119"/>
      <c r="BU121" s="128"/>
      <c r="BV121" s="117"/>
      <c r="BW121" s="238"/>
      <c r="BX121" s="238"/>
      <c r="BY121" s="140"/>
      <c r="BZ121" s="135">
        <f t="shared" si="31"/>
        <v>1</v>
      </c>
      <c r="CA121" s="22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</row>
    <row r="122" spans="2:124" s="11" customFormat="1" ht="29.25" customHeight="1" x14ac:dyDescent="0.35">
      <c r="B122" s="40"/>
      <c r="C122" s="40"/>
      <c r="D122" s="40"/>
      <c r="E122" s="40"/>
      <c r="F122" s="40"/>
      <c r="G122" s="40">
        <v>6</v>
      </c>
      <c r="H122" s="249" t="s">
        <v>517</v>
      </c>
      <c r="I122" s="98" t="s">
        <v>377</v>
      </c>
      <c r="J122" s="144"/>
      <c r="K122" s="236"/>
      <c r="L122" s="112">
        <f t="shared" si="32"/>
        <v>36</v>
      </c>
      <c r="M122" s="114">
        <f t="shared" si="33"/>
        <v>0</v>
      </c>
      <c r="N122" s="115">
        <f t="shared" si="34"/>
        <v>0</v>
      </c>
      <c r="O122" s="117">
        <f>SUM(U122,Z122,AE122,AJ122,AO122,AT122,AY122,BD122,BI122,BN122,BS122,BX122)-P122</f>
        <v>0</v>
      </c>
      <c r="P122" s="124">
        <f t="shared" si="35"/>
        <v>0</v>
      </c>
      <c r="Q122" s="118"/>
      <c r="R122" s="144"/>
      <c r="S122" s="116"/>
      <c r="T122" s="238"/>
      <c r="U122" s="238"/>
      <c r="V122" s="116"/>
      <c r="W122" s="116"/>
      <c r="X122" s="116"/>
      <c r="Y122" s="238"/>
      <c r="Z122" s="238"/>
      <c r="AA122" s="241"/>
      <c r="AB122" s="144"/>
      <c r="AC122" s="116"/>
      <c r="AD122" s="238"/>
      <c r="AE122" s="238"/>
      <c r="AF122" s="244"/>
      <c r="AG122" s="116"/>
      <c r="AH122" s="116"/>
      <c r="AI122" s="238"/>
      <c r="AJ122" s="238"/>
      <c r="AK122" s="241"/>
      <c r="AL122" s="144"/>
      <c r="AM122" s="116"/>
      <c r="AN122" s="238"/>
      <c r="AO122" s="238"/>
      <c r="AP122" s="116"/>
      <c r="AQ122" s="242"/>
      <c r="AR122" s="116"/>
      <c r="AS122" s="238"/>
      <c r="AT122" s="238"/>
      <c r="AU122" s="241"/>
      <c r="AV122" s="144"/>
      <c r="AW122" s="116"/>
      <c r="AX122" s="238"/>
      <c r="AY122" s="238"/>
      <c r="AZ122" s="116"/>
      <c r="BA122" s="116"/>
      <c r="BB122" s="116"/>
      <c r="BC122" s="238"/>
      <c r="BD122" s="238"/>
      <c r="BE122" s="236"/>
      <c r="BF122" s="139"/>
      <c r="BG122" s="116"/>
      <c r="BH122" s="238"/>
      <c r="BI122" s="238"/>
      <c r="BJ122" s="128"/>
      <c r="BK122" s="139">
        <v>36</v>
      </c>
      <c r="BL122" s="116"/>
      <c r="BM122" s="238"/>
      <c r="BN122" s="238"/>
      <c r="BO122" s="128">
        <v>1</v>
      </c>
      <c r="BP122" s="139"/>
      <c r="BQ122" s="116"/>
      <c r="BR122" s="238"/>
      <c r="BS122" s="238"/>
      <c r="BT122" s="128"/>
      <c r="BU122" s="128"/>
      <c r="BV122" s="117"/>
      <c r="BW122" s="238"/>
      <c r="BX122" s="238"/>
      <c r="BY122" s="140"/>
      <c r="BZ122" s="135">
        <f t="shared" si="31"/>
        <v>1</v>
      </c>
      <c r="CA122" s="22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</row>
    <row r="123" spans="2:124" s="11" customFormat="1" ht="29.25" customHeight="1" thickBot="1" x14ac:dyDescent="0.4">
      <c r="B123" s="40"/>
      <c r="C123" s="40"/>
      <c r="D123" s="40"/>
      <c r="E123" s="40"/>
      <c r="F123" s="40"/>
      <c r="G123" s="40">
        <v>6</v>
      </c>
      <c r="H123" s="249" t="s">
        <v>518</v>
      </c>
      <c r="I123" s="98" t="s">
        <v>378</v>
      </c>
      <c r="J123" s="144"/>
      <c r="K123" s="236"/>
      <c r="L123" s="112">
        <f t="shared" si="32"/>
        <v>36</v>
      </c>
      <c r="M123" s="114">
        <f t="shared" si="33"/>
        <v>0</v>
      </c>
      <c r="N123" s="115">
        <f t="shared" si="34"/>
        <v>0</v>
      </c>
      <c r="O123" s="117">
        <f>SUM(U123,Z123,AE123,AJ123,AO123,AT123,AY123,BD123,BI123,BN123,BS123,BX123)-P123</f>
        <v>0</v>
      </c>
      <c r="P123" s="124">
        <f t="shared" si="35"/>
        <v>0</v>
      </c>
      <c r="Q123" s="118"/>
      <c r="R123" s="144"/>
      <c r="S123" s="116"/>
      <c r="T123" s="238"/>
      <c r="U123" s="238"/>
      <c r="V123" s="116"/>
      <c r="W123" s="116"/>
      <c r="X123" s="116"/>
      <c r="Y123" s="238"/>
      <c r="Z123" s="238"/>
      <c r="AA123" s="241"/>
      <c r="AB123" s="144"/>
      <c r="AC123" s="116"/>
      <c r="AD123" s="238"/>
      <c r="AE123" s="238"/>
      <c r="AF123" s="244"/>
      <c r="AG123" s="116"/>
      <c r="AH123" s="116"/>
      <c r="AI123" s="238"/>
      <c r="AJ123" s="238"/>
      <c r="AK123" s="241"/>
      <c r="AL123" s="144"/>
      <c r="AM123" s="116"/>
      <c r="AN123" s="238"/>
      <c r="AO123" s="238"/>
      <c r="AP123" s="116"/>
      <c r="AQ123" s="242"/>
      <c r="AR123" s="116"/>
      <c r="AS123" s="238"/>
      <c r="AT123" s="238"/>
      <c r="AU123" s="241"/>
      <c r="AV123" s="144"/>
      <c r="AW123" s="116"/>
      <c r="AX123" s="238"/>
      <c r="AY123" s="238"/>
      <c r="AZ123" s="116"/>
      <c r="BA123" s="116"/>
      <c r="BB123" s="116"/>
      <c r="BC123" s="238"/>
      <c r="BD123" s="238"/>
      <c r="BE123" s="236"/>
      <c r="BF123" s="139"/>
      <c r="BG123" s="116"/>
      <c r="BH123" s="238"/>
      <c r="BI123" s="238"/>
      <c r="BJ123" s="128"/>
      <c r="BK123" s="128">
        <v>36</v>
      </c>
      <c r="BL123" s="116"/>
      <c r="BM123" s="238"/>
      <c r="BN123" s="238"/>
      <c r="BO123" s="140">
        <v>1</v>
      </c>
      <c r="BP123" s="139"/>
      <c r="BQ123" s="116"/>
      <c r="BR123" s="238"/>
      <c r="BS123" s="238"/>
      <c r="BT123" s="128"/>
      <c r="BU123" s="128"/>
      <c r="BV123" s="116"/>
      <c r="BW123" s="238"/>
      <c r="BX123" s="238"/>
      <c r="BY123" s="140"/>
      <c r="BZ123" s="135">
        <f t="shared" si="31"/>
        <v>1</v>
      </c>
      <c r="CA123" s="22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</row>
    <row r="124" spans="2:124" s="11" customFormat="1" ht="54" collapsed="1" x14ac:dyDescent="0.35">
      <c r="B124" s="40"/>
      <c r="C124" s="40">
        <v>2</v>
      </c>
      <c r="D124" s="40">
        <v>3</v>
      </c>
      <c r="E124" s="40">
        <v>4</v>
      </c>
      <c r="F124" s="40"/>
      <c r="G124" s="40"/>
      <c r="H124" s="300" t="s">
        <v>519</v>
      </c>
      <c r="I124" s="301" t="s">
        <v>106</v>
      </c>
      <c r="J124" s="302"/>
      <c r="K124" s="303"/>
      <c r="L124" s="304"/>
      <c r="M124" s="305"/>
      <c r="N124" s="304"/>
      <c r="O124" s="306"/>
      <c r="P124" s="306"/>
      <c r="Q124" s="307"/>
      <c r="R124" s="304"/>
      <c r="S124" s="306"/>
      <c r="T124" s="306"/>
      <c r="U124" s="306"/>
      <c r="V124" s="308"/>
      <c r="W124" s="306"/>
      <c r="X124" s="306"/>
      <c r="Y124" s="306"/>
      <c r="Z124" s="306"/>
      <c r="AA124" s="308"/>
      <c r="AB124" s="304"/>
      <c r="AC124" s="306"/>
      <c r="AD124" s="306"/>
      <c r="AE124" s="306"/>
      <c r="AF124" s="308"/>
      <c r="AG124" s="306"/>
      <c r="AH124" s="306"/>
      <c r="AI124" s="308"/>
      <c r="AJ124" s="306"/>
      <c r="AK124" s="305"/>
      <c r="AL124" s="304"/>
      <c r="AM124" s="306"/>
      <c r="AN124" s="306"/>
      <c r="AO124" s="306"/>
      <c r="AP124" s="308"/>
      <c r="AQ124" s="306"/>
      <c r="AR124" s="306"/>
      <c r="AS124" s="306"/>
      <c r="AT124" s="306"/>
      <c r="AU124" s="308"/>
      <c r="AV124" s="304"/>
      <c r="AW124" s="306"/>
      <c r="AX124" s="306"/>
      <c r="AY124" s="306"/>
      <c r="AZ124" s="308"/>
      <c r="BA124" s="306"/>
      <c r="BB124" s="306"/>
      <c r="BC124" s="306"/>
      <c r="BD124" s="306"/>
      <c r="BE124" s="308"/>
      <c r="BF124" s="304"/>
      <c r="BG124" s="306"/>
      <c r="BH124" s="306"/>
      <c r="BI124" s="306"/>
      <c r="BJ124" s="308"/>
      <c r="BK124" s="306"/>
      <c r="BL124" s="306"/>
      <c r="BM124" s="306"/>
      <c r="BN124" s="306"/>
      <c r="BO124" s="308"/>
      <c r="BP124" s="304"/>
      <c r="BQ124" s="306"/>
      <c r="BR124" s="306"/>
      <c r="BS124" s="306"/>
      <c r="BT124" s="309"/>
      <c r="BU124" s="306"/>
      <c r="BV124" s="306"/>
      <c r="BW124" s="306"/>
      <c r="BX124" s="306"/>
      <c r="BY124" s="310"/>
      <c r="BZ124" s="311">
        <f t="shared" si="31"/>
        <v>0</v>
      </c>
      <c r="CA124" s="312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</row>
    <row r="125" spans="2:124" s="11" customFormat="1" ht="104.65" customHeight="1" x14ac:dyDescent="0.35">
      <c r="B125" s="40"/>
      <c r="C125" s="40">
        <v>2</v>
      </c>
      <c r="D125" s="40"/>
      <c r="E125" s="40"/>
      <c r="F125" s="40"/>
      <c r="G125" s="40"/>
      <c r="H125" s="249" t="s">
        <v>520</v>
      </c>
      <c r="I125" s="313" t="s">
        <v>400</v>
      </c>
      <c r="J125" s="144"/>
      <c r="K125" s="277" t="s">
        <v>211</v>
      </c>
      <c r="L125" s="134" t="s">
        <v>134</v>
      </c>
      <c r="M125" s="314" t="s">
        <v>107</v>
      </c>
      <c r="N125" s="147" t="s">
        <v>329</v>
      </c>
      <c r="O125" s="117"/>
      <c r="P125" s="148"/>
      <c r="Q125" s="219" t="s">
        <v>328</v>
      </c>
      <c r="R125" s="145"/>
      <c r="S125" s="315"/>
      <c r="T125" s="316"/>
      <c r="U125" s="316"/>
      <c r="V125" s="317"/>
      <c r="W125" s="318"/>
      <c r="X125" s="315"/>
      <c r="Y125" s="316"/>
      <c r="Z125" s="316"/>
      <c r="AA125" s="319"/>
      <c r="AB125" s="145" t="s">
        <v>134</v>
      </c>
      <c r="AC125" s="315" t="s">
        <v>107</v>
      </c>
      <c r="AD125" s="316" t="s">
        <v>328</v>
      </c>
      <c r="AE125" s="316" t="s">
        <v>329</v>
      </c>
      <c r="AF125" s="320"/>
      <c r="AG125" s="146"/>
      <c r="AH125" s="315"/>
      <c r="AI125" s="238"/>
      <c r="AJ125" s="238"/>
      <c r="AK125" s="129"/>
      <c r="AL125" s="139"/>
      <c r="AM125" s="116"/>
      <c r="AN125" s="238"/>
      <c r="AO125" s="238"/>
      <c r="AP125" s="244"/>
      <c r="AQ125" s="128"/>
      <c r="AR125" s="116"/>
      <c r="AS125" s="238"/>
      <c r="AT125" s="238"/>
      <c r="AU125" s="321"/>
      <c r="AV125" s="139"/>
      <c r="AW125" s="116"/>
      <c r="AX125" s="238"/>
      <c r="AY125" s="238"/>
      <c r="AZ125" s="244"/>
      <c r="BA125" s="128"/>
      <c r="BB125" s="116"/>
      <c r="BC125" s="238"/>
      <c r="BD125" s="238"/>
      <c r="BE125" s="321"/>
      <c r="BF125" s="139"/>
      <c r="BG125" s="116"/>
      <c r="BH125" s="238"/>
      <c r="BI125" s="238"/>
      <c r="BJ125" s="244"/>
      <c r="BK125" s="128"/>
      <c r="BL125" s="116"/>
      <c r="BM125" s="238"/>
      <c r="BN125" s="238"/>
      <c r="BO125" s="321"/>
      <c r="BP125" s="139"/>
      <c r="BQ125" s="116"/>
      <c r="BR125" s="238"/>
      <c r="BS125" s="238"/>
      <c r="BT125" s="244"/>
      <c r="BU125" s="128"/>
      <c r="BV125" s="116"/>
      <c r="BW125" s="238"/>
      <c r="BX125" s="238"/>
      <c r="BY125" s="320"/>
      <c r="BZ125" s="322">
        <f t="shared" si="31"/>
        <v>0</v>
      </c>
      <c r="CA125" s="220" t="s">
        <v>314</v>
      </c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</row>
    <row r="126" spans="2:124" s="11" customFormat="1" ht="57.4" customHeight="1" thickBot="1" x14ac:dyDescent="0.4">
      <c r="B126" s="40"/>
      <c r="C126" s="40"/>
      <c r="D126" s="40">
        <v>3</v>
      </c>
      <c r="E126" s="40">
        <v>4</v>
      </c>
      <c r="F126" s="40"/>
      <c r="G126" s="40"/>
      <c r="H126" s="249" t="s">
        <v>185</v>
      </c>
      <c r="I126" s="279" t="s">
        <v>72</v>
      </c>
      <c r="J126" s="323"/>
      <c r="K126" s="324"/>
      <c r="L126" s="276" t="s">
        <v>393</v>
      </c>
      <c r="M126" s="325" t="s">
        <v>393</v>
      </c>
      <c r="N126" s="144"/>
      <c r="O126" s="116"/>
      <c r="P126" s="315" t="s">
        <v>393</v>
      </c>
      <c r="Q126" s="326"/>
      <c r="R126" s="327"/>
      <c r="S126" s="328"/>
      <c r="T126" s="328"/>
      <c r="U126" s="328"/>
      <c r="V126" s="329"/>
      <c r="W126" s="328"/>
      <c r="X126" s="328"/>
      <c r="Y126" s="328"/>
      <c r="Z126" s="328"/>
      <c r="AA126" s="329"/>
      <c r="AB126" s="327"/>
      <c r="AC126" s="328"/>
      <c r="AD126" s="328"/>
      <c r="AE126" s="328"/>
      <c r="AF126" s="329"/>
      <c r="AG126" s="328"/>
      <c r="AH126" s="328"/>
      <c r="AI126" s="329"/>
      <c r="AJ126" s="328"/>
      <c r="AK126" s="330"/>
      <c r="AL126" s="484" t="s">
        <v>105</v>
      </c>
      <c r="AM126" s="315" t="s">
        <v>105</v>
      </c>
      <c r="AN126" s="238"/>
      <c r="AO126" s="238">
        <v>38</v>
      </c>
      <c r="AP126" s="116"/>
      <c r="AQ126" s="315" t="s">
        <v>130</v>
      </c>
      <c r="AR126" s="315" t="s">
        <v>130</v>
      </c>
      <c r="AS126" s="238"/>
      <c r="AT126" s="238">
        <v>36</v>
      </c>
      <c r="AU126" s="236"/>
      <c r="AV126" s="315" t="s">
        <v>105</v>
      </c>
      <c r="AW126" s="315" t="s">
        <v>105</v>
      </c>
      <c r="AX126" s="238"/>
      <c r="AY126" s="238">
        <v>38</v>
      </c>
      <c r="AZ126" s="116"/>
      <c r="BA126" s="315" t="s">
        <v>107</v>
      </c>
      <c r="BB126" s="315" t="s">
        <v>107</v>
      </c>
      <c r="BC126" s="238"/>
      <c r="BD126" s="238">
        <v>34</v>
      </c>
      <c r="BE126" s="236"/>
      <c r="BF126" s="315"/>
      <c r="BG126" s="315"/>
      <c r="BH126" s="238"/>
      <c r="BI126" s="238"/>
      <c r="BJ126" s="116"/>
      <c r="BK126" s="315"/>
      <c r="BL126" s="315"/>
      <c r="BM126" s="238"/>
      <c r="BN126" s="238"/>
      <c r="BO126" s="236"/>
      <c r="BP126" s="327"/>
      <c r="BQ126" s="328"/>
      <c r="BR126" s="328"/>
      <c r="BS126" s="328"/>
      <c r="BT126" s="331"/>
      <c r="BU126" s="328"/>
      <c r="BV126" s="328"/>
      <c r="BW126" s="238"/>
      <c r="BX126" s="238"/>
      <c r="BY126" s="332"/>
      <c r="BZ126" s="333">
        <f t="shared" si="31"/>
        <v>0</v>
      </c>
      <c r="CA126" s="220" t="s">
        <v>337</v>
      </c>
      <c r="CB126" s="485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</row>
    <row r="127" spans="2:124" s="11" customFormat="1" ht="59.85" customHeight="1" thickBot="1" x14ac:dyDescent="0.4">
      <c r="B127" s="40">
        <v>1</v>
      </c>
      <c r="C127" s="40">
        <v>2</v>
      </c>
      <c r="D127" s="40">
        <v>3</v>
      </c>
      <c r="E127" s="40">
        <v>4</v>
      </c>
      <c r="F127" s="40"/>
      <c r="G127" s="40"/>
      <c r="H127" s="334" t="s">
        <v>186</v>
      </c>
      <c r="I127" s="335" t="s">
        <v>95</v>
      </c>
      <c r="J127" s="336"/>
      <c r="K127" s="337"/>
      <c r="L127" s="338"/>
      <c r="M127" s="339"/>
      <c r="N127" s="338"/>
      <c r="O127" s="340"/>
      <c r="P127" s="340"/>
      <c r="Q127" s="341"/>
      <c r="R127" s="338"/>
      <c r="S127" s="340"/>
      <c r="T127" s="340"/>
      <c r="U127" s="340"/>
      <c r="V127" s="342"/>
      <c r="W127" s="340"/>
      <c r="X127" s="340"/>
      <c r="Y127" s="340"/>
      <c r="Z127" s="340"/>
      <c r="AA127" s="342"/>
      <c r="AB127" s="338"/>
      <c r="AC127" s="340"/>
      <c r="AD127" s="340"/>
      <c r="AE127" s="340"/>
      <c r="AF127" s="342"/>
      <c r="AG127" s="340"/>
      <c r="AH127" s="340"/>
      <c r="AI127" s="342"/>
      <c r="AJ127" s="340"/>
      <c r="AK127" s="339"/>
      <c r="AL127" s="338"/>
      <c r="AM127" s="340"/>
      <c r="AN127" s="340"/>
      <c r="AO127" s="340"/>
      <c r="AP127" s="342"/>
      <c r="AQ127" s="340"/>
      <c r="AR127" s="340"/>
      <c r="AS127" s="340"/>
      <c r="AT127" s="340"/>
      <c r="AU127" s="342"/>
      <c r="AV127" s="338"/>
      <c r="AW127" s="340"/>
      <c r="AX127" s="340"/>
      <c r="AY127" s="340"/>
      <c r="AZ127" s="342"/>
      <c r="BA127" s="340"/>
      <c r="BB127" s="340"/>
      <c r="BC127" s="340"/>
      <c r="BD127" s="340"/>
      <c r="BE127" s="342"/>
      <c r="BF127" s="338"/>
      <c r="BG127" s="340"/>
      <c r="BH127" s="340"/>
      <c r="BI127" s="340"/>
      <c r="BJ127" s="342"/>
      <c r="BK127" s="340"/>
      <c r="BL127" s="340"/>
      <c r="BM127" s="340"/>
      <c r="BN127" s="340"/>
      <c r="BO127" s="342"/>
      <c r="BP127" s="338"/>
      <c r="BQ127" s="340"/>
      <c r="BR127" s="340"/>
      <c r="BS127" s="340"/>
      <c r="BT127" s="343"/>
      <c r="BU127" s="340"/>
      <c r="BV127" s="340"/>
      <c r="BW127" s="340"/>
      <c r="BX127" s="340"/>
      <c r="BY127" s="344"/>
      <c r="BZ127" s="345">
        <f t="shared" si="31"/>
        <v>0</v>
      </c>
      <c r="CA127" s="346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</row>
    <row r="128" spans="2:124" s="11" customFormat="1" ht="119.25" customHeight="1" x14ac:dyDescent="0.35">
      <c r="B128" s="40"/>
      <c r="C128" s="40"/>
      <c r="D128" s="40"/>
      <c r="E128" s="40"/>
      <c r="F128" s="40"/>
      <c r="G128" s="40"/>
      <c r="H128" s="249" t="s">
        <v>187</v>
      </c>
      <c r="I128" s="97" t="s">
        <v>643</v>
      </c>
      <c r="J128" s="115"/>
      <c r="K128" s="219" t="s">
        <v>135</v>
      </c>
      <c r="L128" s="134" t="s">
        <v>134</v>
      </c>
      <c r="M128" s="314" t="s">
        <v>130</v>
      </c>
      <c r="N128" s="147" t="s">
        <v>328</v>
      </c>
      <c r="O128" s="148"/>
      <c r="P128" s="148"/>
      <c r="Q128" s="219" t="s">
        <v>328</v>
      </c>
      <c r="R128" s="134"/>
      <c r="S128" s="148"/>
      <c r="T128" s="201"/>
      <c r="U128" s="347"/>
      <c r="V128" s="487"/>
      <c r="W128" s="488" t="s">
        <v>134</v>
      </c>
      <c r="X128" s="148" t="s">
        <v>130</v>
      </c>
      <c r="Y128" s="201" t="s">
        <v>328</v>
      </c>
      <c r="Z128" s="347" t="s">
        <v>328</v>
      </c>
      <c r="AA128" s="127"/>
      <c r="AB128" s="348"/>
      <c r="AC128" s="349"/>
      <c r="AD128" s="350"/>
      <c r="AE128" s="351"/>
      <c r="AF128" s="352"/>
      <c r="AG128" s="353"/>
      <c r="AH128" s="354"/>
      <c r="AI128" s="350"/>
      <c r="AJ128" s="350"/>
      <c r="AK128" s="355"/>
      <c r="AL128" s="124"/>
      <c r="AM128" s="117"/>
      <c r="AN128" s="201"/>
      <c r="AO128" s="201"/>
      <c r="AP128" s="117"/>
      <c r="AQ128" s="117"/>
      <c r="AR128" s="117"/>
      <c r="AS128" s="201"/>
      <c r="AT128" s="201"/>
      <c r="AU128" s="114"/>
      <c r="AV128" s="115"/>
      <c r="AW128" s="117"/>
      <c r="AX128" s="201"/>
      <c r="AY128" s="201"/>
      <c r="AZ128" s="117"/>
      <c r="BA128" s="117"/>
      <c r="BB128" s="117"/>
      <c r="BC128" s="201"/>
      <c r="BD128" s="201"/>
      <c r="BE128" s="118"/>
      <c r="BF128" s="115"/>
      <c r="BG128" s="117"/>
      <c r="BH128" s="201"/>
      <c r="BI128" s="201"/>
      <c r="BJ128" s="117"/>
      <c r="BK128" s="117"/>
      <c r="BL128" s="117"/>
      <c r="BM128" s="201"/>
      <c r="BN128" s="201"/>
      <c r="BO128" s="118"/>
      <c r="BP128" s="115"/>
      <c r="BQ128" s="117"/>
      <c r="BR128" s="201"/>
      <c r="BS128" s="201"/>
      <c r="BT128" s="117"/>
      <c r="BU128" s="117"/>
      <c r="BV128" s="117"/>
      <c r="BW128" s="201"/>
      <c r="BX128" s="201"/>
      <c r="BY128" s="118"/>
      <c r="BZ128" s="250"/>
      <c r="CA128" s="251" t="s">
        <v>286</v>
      </c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</row>
    <row r="129" spans="2:124" s="11" customFormat="1" ht="32.65" customHeight="1" x14ac:dyDescent="0.35">
      <c r="B129" s="40"/>
      <c r="C129" s="40"/>
      <c r="D129" s="40"/>
      <c r="E129" s="40"/>
      <c r="F129" s="40"/>
      <c r="G129" s="40"/>
      <c r="H129" s="356" t="s">
        <v>633</v>
      </c>
      <c r="I129" s="94" t="s">
        <v>396</v>
      </c>
      <c r="J129" s="115"/>
      <c r="K129" s="219"/>
      <c r="L129" s="134" t="s">
        <v>398</v>
      </c>
      <c r="M129" s="314" t="s">
        <v>328</v>
      </c>
      <c r="N129" s="147" t="s">
        <v>176</v>
      </c>
      <c r="O129" s="148"/>
      <c r="P129" s="148"/>
      <c r="Q129" s="219" t="s">
        <v>133</v>
      </c>
      <c r="R129" s="134"/>
      <c r="S129" s="148"/>
      <c r="T129" s="201"/>
      <c r="U129" s="347"/>
      <c r="V129" s="487"/>
      <c r="W129" s="318" t="s">
        <v>398</v>
      </c>
      <c r="X129" s="148" t="s">
        <v>328</v>
      </c>
      <c r="Y129" s="201" t="s">
        <v>176</v>
      </c>
      <c r="Z129" s="347" t="s">
        <v>133</v>
      </c>
      <c r="AA129" s="127"/>
      <c r="AB129" s="276"/>
      <c r="AC129" s="315"/>
      <c r="AD129" s="238"/>
      <c r="AE129" s="316"/>
      <c r="AF129" s="244"/>
      <c r="AG129" s="242"/>
      <c r="AH129" s="116"/>
      <c r="AI129" s="238"/>
      <c r="AJ129" s="238"/>
      <c r="AK129" s="321"/>
      <c r="AL129" s="124"/>
      <c r="AM129" s="117"/>
      <c r="AN129" s="201"/>
      <c r="AO129" s="201"/>
      <c r="AP129" s="117"/>
      <c r="AQ129" s="117"/>
      <c r="AR129" s="117"/>
      <c r="AS129" s="201"/>
      <c r="AT129" s="201"/>
      <c r="AU129" s="114"/>
      <c r="AV129" s="115"/>
      <c r="AW129" s="117"/>
      <c r="AX129" s="201"/>
      <c r="AY129" s="201"/>
      <c r="AZ129" s="117"/>
      <c r="BA129" s="117"/>
      <c r="BB129" s="117"/>
      <c r="BC129" s="201"/>
      <c r="BD129" s="201"/>
      <c r="BE129" s="118"/>
      <c r="BF129" s="115"/>
      <c r="BG129" s="117"/>
      <c r="BH129" s="201"/>
      <c r="BI129" s="201"/>
      <c r="BJ129" s="117"/>
      <c r="BK129" s="117"/>
      <c r="BL129" s="117"/>
      <c r="BM129" s="201"/>
      <c r="BN129" s="201"/>
      <c r="BO129" s="118"/>
      <c r="BP129" s="115"/>
      <c r="BQ129" s="117"/>
      <c r="BR129" s="201"/>
      <c r="BS129" s="201"/>
      <c r="BT129" s="117"/>
      <c r="BU129" s="117"/>
      <c r="BV129" s="117"/>
      <c r="BW129" s="201"/>
      <c r="BX129" s="201"/>
      <c r="BY129" s="118"/>
      <c r="BZ129" s="250"/>
      <c r="CA129" s="251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</row>
    <row r="130" spans="2:124" s="11" customFormat="1" ht="55.7" customHeight="1" x14ac:dyDescent="0.35">
      <c r="B130" s="40"/>
      <c r="C130" s="40"/>
      <c r="D130" s="40"/>
      <c r="E130" s="40"/>
      <c r="F130" s="40"/>
      <c r="G130" s="40"/>
      <c r="H130" s="249" t="s">
        <v>634</v>
      </c>
      <c r="I130" s="94" t="s">
        <v>397</v>
      </c>
      <c r="J130" s="115"/>
      <c r="K130" s="219"/>
      <c r="L130" s="134" t="s">
        <v>398</v>
      </c>
      <c r="M130" s="314" t="s">
        <v>328</v>
      </c>
      <c r="N130" s="147" t="s">
        <v>133</v>
      </c>
      <c r="O130" s="148"/>
      <c r="P130" s="148"/>
      <c r="Q130" s="219" t="s">
        <v>176</v>
      </c>
      <c r="R130" s="134"/>
      <c r="S130" s="148"/>
      <c r="T130" s="201"/>
      <c r="U130" s="347"/>
      <c r="V130" s="487"/>
      <c r="W130" s="318" t="s">
        <v>398</v>
      </c>
      <c r="X130" s="148" t="s">
        <v>328</v>
      </c>
      <c r="Y130" s="201" t="s">
        <v>133</v>
      </c>
      <c r="Z130" s="347" t="s">
        <v>176</v>
      </c>
      <c r="AA130" s="127"/>
      <c r="AB130" s="276"/>
      <c r="AC130" s="315"/>
      <c r="AD130" s="238"/>
      <c r="AE130" s="316"/>
      <c r="AF130" s="244"/>
      <c r="AG130" s="242"/>
      <c r="AH130" s="116"/>
      <c r="AI130" s="238"/>
      <c r="AJ130" s="238"/>
      <c r="AK130" s="321"/>
      <c r="AL130" s="124"/>
      <c r="AM130" s="117"/>
      <c r="AN130" s="201"/>
      <c r="AO130" s="201"/>
      <c r="AP130" s="117"/>
      <c r="AQ130" s="117"/>
      <c r="AR130" s="117"/>
      <c r="AS130" s="201"/>
      <c r="AT130" s="201"/>
      <c r="AU130" s="114"/>
      <c r="AV130" s="115"/>
      <c r="AW130" s="117"/>
      <c r="AX130" s="201"/>
      <c r="AY130" s="201"/>
      <c r="AZ130" s="117"/>
      <c r="BA130" s="117"/>
      <c r="BB130" s="117"/>
      <c r="BC130" s="201"/>
      <c r="BD130" s="201"/>
      <c r="BE130" s="118"/>
      <c r="BF130" s="115"/>
      <c r="BG130" s="117"/>
      <c r="BH130" s="201"/>
      <c r="BI130" s="201"/>
      <c r="BJ130" s="117"/>
      <c r="BK130" s="117"/>
      <c r="BL130" s="117"/>
      <c r="BM130" s="201"/>
      <c r="BN130" s="201"/>
      <c r="BO130" s="118"/>
      <c r="BP130" s="115"/>
      <c r="BQ130" s="117"/>
      <c r="BR130" s="201"/>
      <c r="BS130" s="201"/>
      <c r="BT130" s="117"/>
      <c r="BU130" s="117"/>
      <c r="BV130" s="117"/>
      <c r="BW130" s="201"/>
      <c r="BX130" s="201"/>
      <c r="BY130" s="118"/>
      <c r="BZ130" s="250"/>
      <c r="CA130" s="251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</row>
    <row r="131" spans="2:124" s="11" customFormat="1" ht="80.099999999999994" customHeight="1" x14ac:dyDescent="0.35">
      <c r="B131" s="40"/>
      <c r="C131" s="40">
        <v>2</v>
      </c>
      <c r="D131" s="40"/>
      <c r="E131" s="40"/>
      <c r="F131" s="40"/>
      <c r="G131" s="40"/>
      <c r="H131" s="356" t="s">
        <v>208</v>
      </c>
      <c r="I131" s="94" t="s">
        <v>607</v>
      </c>
      <c r="J131" s="115"/>
      <c r="K131" s="219" t="s">
        <v>219</v>
      </c>
      <c r="L131" s="134" t="s">
        <v>134</v>
      </c>
      <c r="M131" s="314" t="s">
        <v>107</v>
      </c>
      <c r="N131" s="147">
        <f>SUM(T131,Y131,AD131,AI131,AN131,AS131,AX131,BC131,BH131,BM131,BR131,BW131)</f>
        <v>0</v>
      </c>
      <c r="O131" s="148"/>
      <c r="P131" s="148" t="s">
        <v>107</v>
      </c>
      <c r="Q131" s="219"/>
      <c r="R131" s="134"/>
      <c r="S131" s="148"/>
      <c r="T131" s="347"/>
      <c r="U131" s="347"/>
      <c r="V131" s="230"/>
      <c r="W131" s="148"/>
      <c r="X131" s="148"/>
      <c r="Y131" s="201"/>
      <c r="Z131" s="347"/>
      <c r="AA131" s="127"/>
      <c r="AB131" s="276"/>
      <c r="AC131" s="315"/>
      <c r="AD131" s="238"/>
      <c r="AE131" s="316"/>
      <c r="AF131" s="244"/>
      <c r="AG131" s="357" t="s">
        <v>134</v>
      </c>
      <c r="AH131" s="315" t="s">
        <v>107</v>
      </c>
      <c r="AI131" s="316"/>
      <c r="AJ131" s="316" t="s">
        <v>107</v>
      </c>
      <c r="AK131" s="321"/>
      <c r="AL131" s="124"/>
      <c r="AM131" s="117"/>
      <c r="AN131" s="201"/>
      <c r="AO131" s="201"/>
      <c r="AP131" s="117"/>
      <c r="AQ131" s="117"/>
      <c r="AR131" s="117"/>
      <c r="AS131" s="201"/>
      <c r="AT131" s="201"/>
      <c r="AU131" s="114"/>
      <c r="AV131" s="115"/>
      <c r="AW131" s="117"/>
      <c r="AX131" s="201"/>
      <c r="AY131" s="201"/>
      <c r="AZ131" s="117"/>
      <c r="BA131" s="117"/>
      <c r="BB131" s="117"/>
      <c r="BC131" s="201"/>
      <c r="BD131" s="201"/>
      <c r="BE131" s="118"/>
      <c r="BF131" s="115"/>
      <c r="BG131" s="117"/>
      <c r="BH131" s="201"/>
      <c r="BI131" s="201"/>
      <c r="BJ131" s="117"/>
      <c r="BK131" s="117"/>
      <c r="BL131" s="117"/>
      <c r="BM131" s="201"/>
      <c r="BN131" s="201"/>
      <c r="BO131" s="118"/>
      <c r="BP131" s="115"/>
      <c r="BQ131" s="117"/>
      <c r="BR131" s="201"/>
      <c r="BS131" s="201"/>
      <c r="BT131" s="117"/>
      <c r="BU131" s="117"/>
      <c r="BV131" s="117"/>
      <c r="BW131" s="201"/>
      <c r="BX131" s="201"/>
      <c r="BY131" s="118"/>
      <c r="BZ131" s="250">
        <f>SUM(V131,AA131,AF131,AK131,AP131,AU131,AZ131,BE131,BJ131,BO131,BT131,BY131)</f>
        <v>0</v>
      </c>
      <c r="CA131" s="220" t="s">
        <v>316</v>
      </c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</row>
    <row r="132" spans="2:124" s="11" customFormat="1" ht="85.9" customHeight="1" x14ac:dyDescent="0.35">
      <c r="B132" s="40"/>
      <c r="C132" s="40">
        <v>2</v>
      </c>
      <c r="D132" s="40">
        <v>3</v>
      </c>
      <c r="E132" s="40"/>
      <c r="F132" s="40"/>
      <c r="G132" s="40"/>
      <c r="H132" s="249" t="s">
        <v>386</v>
      </c>
      <c r="I132" s="94" t="s">
        <v>401</v>
      </c>
      <c r="J132" s="147" t="s">
        <v>176</v>
      </c>
      <c r="K132" s="219" t="s">
        <v>81</v>
      </c>
      <c r="L132" s="134" t="s">
        <v>82</v>
      </c>
      <c r="M132" s="314" t="s">
        <v>83</v>
      </c>
      <c r="N132" s="147" t="s">
        <v>84</v>
      </c>
      <c r="O132" s="358"/>
      <c r="P132" s="148" t="s">
        <v>85</v>
      </c>
      <c r="Q132" s="118"/>
      <c r="R132" s="115"/>
      <c r="S132" s="117"/>
      <c r="T132" s="201"/>
      <c r="U132" s="201"/>
      <c r="V132" s="117"/>
      <c r="W132" s="117"/>
      <c r="X132" s="117"/>
      <c r="Y132" s="201"/>
      <c r="Z132" s="201"/>
      <c r="AA132" s="118"/>
      <c r="AB132" s="134" t="s">
        <v>74</v>
      </c>
      <c r="AC132" s="148" t="s">
        <v>86</v>
      </c>
      <c r="AD132" s="347" t="s">
        <v>131</v>
      </c>
      <c r="AE132" s="347" t="s">
        <v>89</v>
      </c>
      <c r="AF132" s="146"/>
      <c r="AG132" s="359" t="s">
        <v>74</v>
      </c>
      <c r="AH132" s="148" t="s">
        <v>86</v>
      </c>
      <c r="AI132" s="347" t="s">
        <v>131</v>
      </c>
      <c r="AJ132" s="347" t="s">
        <v>89</v>
      </c>
      <c r="AK132" s="120"/>
      <c r="AL132" s="360" t="s">
        <v>84</v>
      </c>
      <c r="AM132" s="148" t="s">
        <v>87</v>
      </c>
      <c r="AN132" s="201" t="s">
        <v>131</v>
      </c>
      <c r="AO132" s="201" t="s">
        <v>132</v>
      </c>
      <c r="AP132" s="119"/>
      <c r="AQ132" s="146" t="s">
        <v>88</v>
      </c>
      <c r="AR132" s="148" t="s">
        <v>89</v>
      </c>
      <c r="AS132" s="347" t="s">
        <v>133</v>
      </c>
      <c r="AT132" s="347" t="s">
        <v>131</v>
      </c>
      <c r="AU132" s="126"/>
      <c r="AV132" s="115"/>
      <c r="AW132" s="117"/>
      <c r="AX132" s="201"/>
      <c r="AY132" s="201"/>
      <c r="AZ132" s="117"/>
      <c r="BA132" s="117"/>
      <c r="BB132" s="117"/>
      <c r="BC132" s="201"/>
      <c r="BD132" s="201"/>
      <c r="BE132" s="118"/>
      <c r="BF132" s="115"/>
      <c r="BG132" s="117"/>
      <c r="BH132" s="201"/>
      <c r="BI132" s="201"/>
      <c r="BJ132" s="117"/>
      <c r="BK132" s="117"/>
      <c r="BL132" s="117"/>
      <c r="BM132" s="201"/>
      <c r="BN132" s="201"/>
      <c r="BO132" s="118"/>
      <c r="BP132" s="115"/>
      <c r="BQ132" s="117"/>
      <c r="BR132" s="201"/>
      <c r="BS132" s="201"/>
      <c r="BT132" s="230"/>
      <c r="BU132" s="117"/>
      <c r="BV132" s="117"/>
      <c r="BW132" s="201"/>
      <c r="BX132" s="201"/>
      <c r="BY132" s="127"/>
      <c r="BZ132" s="135">
        <f>SUM(V132,AA132,AF132,AK132,AP132,AU132,AZ132,BE132,BJ132,BO132,BT132,BY132)</f>
        <v>0</v>
      </c>
      <c r="CA132" s="220" t="s">
        <v>315</v>
      </c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</row>
    <row r="133" spans="2:124" s="11" customFormat="1" ht="55.7" customHeight="1" x14ac:dyDescent="0.35">
      <c r="B133" s="40">
        <v>1</v>
      </c>
      <c r="C133" s="40">
        <v>2</v>
      </c>
      <c r="D133" s="40">
        <v>3</v>
      </c>
      <c r="E133" s="40">
        <v>4</v>
      </c>
      <c r="F133" s="40"/>
      <c r="G133" s="40"/>
      <c r="H133" s="356" t="s">
        <v>521</v>
      </c>
      <c r="I133" s="361" t="s">
        <v>72</v>
      </c>
      <c r="J133" s="115"/>
      <c r="K133" s="362" t="s">
        <v>330</v>
      </c>
      <c r="L133" s="147" t="s">
        <v>468</v>
      </c>
      <c r="M133" s="314" t="s">
        <v>468</v>
      </c>
      <c r="N133" s="147" t="s">
        <v>135</v>
      </c>
      <c r="O133" s="117"/>
      <c r="P133" s="363" t="s">
        <v>467</v>
      </c>
      <c r="Q133" s="118"/>
      <c r="R133" s="148" t="s">
        <v>73</v>
      </c>
      <c r="S133" s="148" t="s">
        <v>73</v>
      </c>
      <c r="T133" s="201">
        <v>2</v>
      </c>
      <c r="U133" s="201">
        <v>70</v>
      </c>
      <c r="V133" s="117"/>
      <c r="W133" s="148" t="s">
        <v>73</v>
      </c>
      <c r="X133" s="148" t="s">
        <v>73</v>
      </c>
      <c r="Y133" s="201"/>
      <c r="Z133" s="201">
        <v>72</v>
      </c>
      <c r="AA133" s="118"/>
      <c r="AB133" s="148" t="s">
        <v>74</v>
      </c>
      <c r="AC133" s="148" t="s">
        <v>74</v>
      </c>
      <c r="AD133" s="347"/>
      <c r="AE133" s="347">
        <v>76</v>
      </c>
      <c r="AF133" s="148"/>
      <c r="AG133" s="148" t="s">
        <v>73</v>
      </c>
      <c r="AH133" s="148" t="s">
        <v>73</v>
      </c>
      <c r="AI133" s="347"/>
      <c r="AJ133" s="347">
        <v>72</v>
      </c>
      <c r="AK133" s="118"/>
      <c r="AL133" s="148" t="s">
        <v>105</v>
      </c>
      <c r="AM133" s="148" t="s">
        <v>105</v>
      </c>
      <c r="AN133" s="201"/>
      <c r="AO133" s="201">
        <v>38</v>
      </c>
      <c r="AP133" s="117"/>
      <c r="AQ133" s="148" t="s">
        <v>130</v>
      </c>
      <c r="AR133" s="148" t="s">
        <v>130</v>
      </c>
      <c r="AS133" s="201"/>
      <c r="AT133" s="347">
        <v>36</v>
      </c>
      <c r="AU133" s="118"/>
      <c r="AV133" s="148" t="s">
        <v>105</v>
      </c>
      <c r="AW133" s="148" t="s">
        <v>105</v>
      </c>
      <c r="AX133" s="201"/>
      <c r="AY133" s="201">
        <v>38</v>
      </c>
      <c r="AZ133" s="117"/>
      <c r="BA133" s="148" t="s">
        <v>107</v>
      </c>
      <c r="BB133" s="364" t="s">
        <v>107</v>
      </c>
      <c r="BC133" s="201"/>
      <c r="BD133" s="201">
        <v>34</v>
      </c>
      <c r="BE133" s="118"/>
      <c r="BF133" s="148"/>
      <c r="BG133" s="148"/>
      <c r="BH133" s="201"/>
      <c r="BI133" s="201"/>
      <c r="BJ133" s="117"/>
      <c r="BK133" s="148"/>
      <c r="BL133" s="148"/>
      <c r="BM133" s="201"/>
      <c r="BN133" s="201"/>
      <c r="BO133" s="118"/>
      <c r="BP133" s="115"/>
      <c r="BQ133" s="117"/>
      <c r="BR133" s="201"/>
      <c r="BS133" s="201"/>
      <c r="BT133" s="230"/>
      <c r="BU133" s="117"/>
      <c r="BV133" s="117"/>
      <c r="BW133" s="201"/>
      <c r="BX133" s="201"/>
      <c r="BY133" s="127"/>
      <c r="BZ133" s="135">
        <f>SUM(V133,AA133,AF133,AK133,AP133,AU133,AZ133,BE133,BJ133,BO133,BT133,BY133)</f>
        <v>0</v>
      </c>
      <c r="CA133" s="220" t="s">
        <v>337</v>
      </c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</row>
    <row r="134" spans="2:124" s="11" customFormat="1" ht="83.65" customHeight="1" x14ac:dyDescent="0.35">
      <c r="B134" s="40"/>
      <c r="C134" s="40">
        <v>2</v>
      </c>
      <c r="D134" s="40"/>
      <c r="E134" s="40"/>
      <c r="F134" s="40"/>
      <c r="G134" s="40"/>
      <c r="H134" s="249" t="s">
        <v>522</v>
      </c>
      <c r="I134" s="365" t="s">
        <v>461</v>
      </c>
      <c r="J134" s="115" t="s">
        <v>176</v>
      </c>
      <c r="K134" s="219"/>
      <c r="L134" s="134" t="s">
        <v>417</v>
      </c>
      <c r="M134" s="314" t="s">
        <v>73</v>
      </c>
      <c r="N134" s="147" t="s">
        <v>418</v>
      </c>
      <c r="O134" s="148"/>
      <c r="P134" s="148"/>
      <c r="Q134" s="219" t="s">
        <v>366</v>
      </c>
      <c r="R134" s="134"/>
      <c r="S134" s="148"/>
      <c r="T134" s="347"/>
      <c r="U134" s="347"/>
      <c r="V134" s="230"/>
      <c r="W134" s="148"/>
      <c r="X134" s="148"/>
      <c r="Y134" s="201"/>
      <c r="Z134" s="347"/>
      <c r="AA134" s="127"/>
      <c r="AB134" s="147"/>
      <c r="AC134" s="148"/>
      <c r="AD134" s="201"/>
      <c r="AE134" s="347"/>
      <c r="AF134" s="230"/>
      <c r="AG134" s="359"/>
      <c r="AH134" s="148"/>
      <c r="AI134" s="347"/>
      <c r="AJ134" s="347"/>
      <c r="AK134" s="127"/>
      <c r="AL134" s="124"/>
      <c r="AM134" s="117"/>
      <c r="AN134" s="201"/>
      <c r="AO134" s="201"/>
      <c r="AP134" s="117"/>
      <c r="AQ134" s="117"/>
      <c r="AR134" s="117"/>
      <c r="AS134" s="201"/>
      <c r="AT134" s="201"/>
      <c r="AU134" s="114"/>
      <c r="AV134" s="115"/>
      <c r="AW134" s="117"/>
      <c r="AX134" s="201"/>
      <c r="AY134" s="201"/>
      <c r="AZ134" s="117"/>
      <c r="BA134" s="366" t="s">
        <v>417</v>
      </c>
      <c r="BB134" s="117" t="s">
        <v>73</v>
      </c>
      <c r="BC134" s="201" t="s">
        <v>418</v>
      </c>
      <c r="BD134" s="201" t="s">
        <v>366</v>
      </c>
      <c r="BE134" s="117" t="s">
        <v>211</v>
      </c>
      <c r="BF134" s="115"/>
      <c r="BG134" s="117"/>
      <c r="BH134" s="201"/>
      <c r="BI134" s="201"/>
      <c r="BJ134" s="117"/>
      <c r="BK134" s="117"/>
      <c r="BL134" s="117"/>
      <c r="BM134" s="201"/>
      <c r="BN134" s="201"/>
      <c r="BO134" s="118"/>
      <c r="BP134" s="366"/>
      <c r="BQ134" s="117"/>
      <c r="BR134" s="201"/>
      <c r="BS134" s="201"/>
      <c r="BT134" s="117"/>
      <c r="BU134" s="117"/>
      <c r="BV134" s="117"/>
      <c r="BW134" s="201"/>
      <c r="BX134" s="201"/>
      <c r="BY134" s="118"/>
      <c r="BZ134" s="135"/>
      <c r="CA134" s="220" t="s">
        <v>263</v>
      </c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</row>
    <row r="135" spans="2:124" s="11" customFormat="1" ht="60.4" customHeight="1" x14ac:dyDescent="0.35">
      <c r="B135" s="40"/>
      <c r="C135" s="40">
        <v>2</v>
      </c>
      <c r="D135" s="40"/>
      <c r="E135" s="40"/>
      <c r="F135" s="40"/>
      <c r="G135" s="40"/>
      <c r="H135" s="356" t="s">
        <v>523</v>
      </c>
      <c r="I135" s="365" t="s">
        <v>462</v>
      </c>
      <c r="J135" s="115" t="s">
        <v>176</v>
      </c>
      <c r="K135" s="219"/>
      <c r="L135" s="134" t="s">
        <v>419</v>
      </c>
      <c r="M135" s="314" t="s">
        <v>420</v>
      </c>
      <c r="N135" s="147"/>
      <c r="O135" s="148"/>
      <c r="P135" s="148" t="s">
        <v>420</v>
      </c>
      <c r="Q135" s="219"/>
      <c r="R135" s="134"/>
      <c r="S135" s="148"/>
      <c r="T135" s="347"/>
      <c r="U135" s="347"/>
      <c r="V135" s="230"/>
      <c r="W135" s="148"/>
      <c r="X135" s="148"/>
      <c r="Y135" s="201"/>
      <c r="Z135" s="347"/>
      <c r="AA135" s="127"/>
      <c r="AB135" s="147"/>
      <c r="AC135" s="148"/>
      <c r="AD135" s="201"/>
      <c r="AE135" s="347"/>
      <c r="AF135" s="230"/>
      <c r="AG135" s="359"/>
      <c r="AH135" s="148"/>
      <c r="AI135" s="347"/>
      <c r="AJ135" s="347"/>
      <c r="AK135" s="127"/>
      <c r="AL135" s="124"/>
      <c r="AM135" s="117"/>
      <c r="AN135" s="201"/>
      <c r="AO135" s="201"/>
      <c r="AP135" s="117"/>
      <c r="AQ135" s="117"/>
      <c r="AR135" s="117"/>
      <c r="AS135" s="201"/>
      <c r="AT135" s="201"/>
      <c r="AU135" s="114"/>
      <c r="AV135" s="115" t="s">
        <v>84</v>
      </c>
      <c r="AW135" s="117" t="s">
        <v>88</v>
      </c>
      <c r="AX135" s="201"/>
      <c r="AY135" s="201" t="s">
        <v>88</v>
      </c>
      <c r="AZ135" s="117"/>
      <c r="BA135" s="117" t="s">
        <v>73</v>
      </c>
      <c r="BB135" s="117" t="s">
        <v>88</v>
      </c>
      <c r="BC135" s="201"/>
      <c r="BD135" s="201" t="s">
        <v>88</v>
      </c>
      <c r="BE135" s="118" t="s">
        <v>219</v>
      </c>
      <c r="BF135" s="115"/>
      <c r="BG135" s="117"/>
      <c r="BH135" s="201"/>
      <c r="BI135" s="201"/>
      <c r="BJ135" s="117"/>
      <c r="BK135" s="117"/>
      <c r="BL135" s="117"/>
      <c r="BM135" s="201"/>
      <c r="BN135" s="201"/>
      <c r="BO135" s="118"/>
      <c r="BP135" s="115"/>
      <c r="BQ135" s="117"/>
      <c r="BR135" s="201"/>
      <c r="BS135" s="201"/>
      <c r="BT135" s="117"/>
      <c r="BU135" s="117"/>
      <c r="BV135" s="117"/>
      <c r="BW135" s="201"/>
      <c r="BX135" s="201"/>
      <c r="BY135" s="118"/>
      <c r="BZ135" s="135"/>
      <c r="CA135" s="220" t="s">
        <v>265</v>
      </c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</row>
    <row r="136" spans="2:124" s="11" customFormat="1" ht="83.65" customHeight="1" thickBot="1" x14ac:dyDescent="0.4">
      <c r="B136" s="40"/>
      <c r="C136" s="40">
        <v>2</v>
      </c>
      <c r="D136" s="40"/>
      <c r="E136" s="40"/>
      <c r="F136" s="40"/>
      <c r="G136" s="40"/>
      <c r="H136" s="249" t="s">
        <v>524</v>
      </c>
      <c r="I136" s="367" t="s">
        <v>463</v>
      </c>
      <c r="J136" s="144"/>
      <c r="K136" s="368" t="s">
        <v>474</v>
      </c>
      <c r="L136" s="145" t="s">
        <v>73</v>
      </c>
      <c r="M136" s="325" t="s">
        <v>86</v>
      </c>
      <c r="N136" s="276" t="s">
        <v>421</v>
      </c>
      <c r="O136" s="315"/>
      <c r="P136" s="315" t="s">
        <v>422</v>
      </c>
      <c r="Q136" s="277"/>
      <c r="R136" s="145"/>
      <c r="S136" s="315"/>
      <c r="T136" s="316"/>
      <c r="U136" s="316"/>
      <c r="V136" s="244"/>
      <c r="W136" s="315"/>
      <c r="X136" s="315"/>
      <c r="Y136" s="238"/>
      <c r="Z136" s="316"/>
      <c r="AA136" s="321"/>
      <c r="AB136" s="276"/>
      <c r="AC136" s="315"/>
      <c r="AD136" s="238"/>
      <c r="AE136" s="316"/>
      <c r="AF136" s="244"/>
      <c r="AG136" s="357"/>
      <c r="AH136" s="315"/>
      <c r="AI136" s="316"/>
      <c r="AJ136" s="316"/>
      <c r="AK136" s="321"/>
      <c r="AL136" s="242"/>
      <c r="AM136" s="116"/>
      <c r="AN136" s="238"/>
      <c r="AO136" s="238"/>
      <c r="AP136" s="116"/>
      <c r="AQ136" s="116"/>
      <c r="AR136" s="116"/>
      <c r="AS136" s="238"/>
      <c r="AT136" s="238"/>
      <c r="AU136" s="241"/>
      <c r="AV136" s="144"/>
      <c r="AW136" s="116"/>
      <c r="AX136" s="238"/>
      <c r="AY136" s="238"/>
      <c r="AZ136" s="116"/>
      <c r="BA136" s="144" t="s">
        <v>130</v>
      </c>
      <c r="BB136" s="116" t="s">
        <v>421</v>
      </c>
      <c r="BC136" s="238" t="s">
        <v>329</v>
      </c>
      <c r="BD136" s="238" t="s">
        <v>133</v>
      </c>
      <c r="BE136" s="116"/>
      <c r="BF136" s="116" t="s">
        <v>130</v>
      </c>
      <c r="BG136" s="116" t="s">
        <v>422</v>
      </c>
      <c r="BH136" s="238" t="s">
        <v>133</v>
      </c>
      <c r="BI136" s="238" t="s">
        <v>423</v>
      </c>
      <c r="BJ136" s="236" t="s">
        <v>135</v>
      </c>
      <c r="BK136" s="116"/>
      <c r="BL136" s="116"/>
      <c r="BM136" s="238"/>
      <c r="BN136" s="238"/>
      <c r="BO136" s="236"/>
      <c r="BP136" s="144"/>
      <c r="BQ136" s="116"/>
      <c r="BR136" s="238"/>
      <c r="BS136" s="238"/>
      <c r="BT136" s="116"/>
      <c r="BU136" s="116"/>
      <c r="BV136" s="116"/>
      <c r="BW136" s="238"/>
      <c r="BX136" s="238"/>
      <c r="BY136" s="236"/>
      <c r="BZ136" s="250"/>
      <c r="CA136" s="369" t="s">
        <v>264</v>
      </c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</row>
    <row r="137" spans="2:124" s="402" customFormat="1" ht="47.85" customHeight="1" thickTop="1" x14ac:dyDescent="0.35">
      <c r="B137" s="391">
        <v>1</v>
      </c>
      <c r="C137" s="391">
        <v>2</v>
      </c>
      <c r="D137" s="391">
        <v>3</v>
      </c>
      <c r="E137" s="391">
        <v>4</v>
      </c>
      <c r="F137" s="391">
        <v>5</v>
      </c>
      <c r="G137" s="391">
        <v>6</v>
      </c>
      <c r="H137" s="584" t="s">
        <v>65</v>
      </c>
      <c r="I137" s="585"/>
      <c r="J137" s="370"/>
      <c r="K137" s="371"/>
      <c r="L137" s="372">
        <f t="shared" ref="L137:AQ137" si="36">SUM(L11,L82)</f>
        <v>9987</v>
      </c>
      <c r="M137" s="373">
        <f t="shared" si="36"/>
        <v>5529</v>
      </c>
      <c r="N137" s="374">
        <f t="shared" si="36"/>
        <v>637</v>
      </c>
      <c r="O137" s="100">
        <f t="shared" si="36"/>
        <v>762</v>
      </c>
      <c r="P137" s="100">
        <f t="shared" si="36"/>
        <v>3946</v>
      </c>
      <c r="Q137" s="375">
        <f t="shared" si="36"/>
        <v>184</v>
      </c>
      <c r="R137" s="374">
        <f t="shared" si="36"/>
        <v>1097</v>
      </c>
      <c r="S137" s="100">
        <f t="shared" si="36"/>
        <v>619</v>
      </c>
      <c r="T137" s="100">
        <f t="shared" si="36"/>
        <v>98</v>
      </c>
      <c r="U137" s="100">
        <f t="shared" si="36"/>
        <v>521</v>
      </c>
      <c r="V137" s="100">
        <f t="shared" si="36"/>
        <v>29</v>
      </c>
      <c r="W137" s="100">
        <f t="shared" si="36"/>
        <v>924</v>
      </c>
      <c r="X137" s="100">
        <f t="shared" si="36"/>
        <v>572</v>
      </c>
      <c r="Y137" s="100">
        <f t="shared" si="36"/>
        <v>74</v>
      </c>
      <c r="Z137" s="100">
        <f t="shared" si="36"/>
        <v>498</v>
      </c>
      <c r="AA137" s="100">
        <f t="shared" si="36"/>
        <v>29</v>
      </c>
      <c r="AB137" s="374">
        <f t="shared" si="36"/>
        <v>1036</v>
      </c>
      <c r="AC137" s="100">
        <f t="shared" si="36"/>
        <v>574</v>
      </c>
      <c r="AD137" s="100">
        <f t="shared" si="36"/>
        <v>86</v>
      </c>
      <c r="AE137" s="100">
        <f t="shared" si="36"/>
        <v>488</v>
      </c>
      <c r="AF137" s="100">
        <f t="shared" si="36"/>
        <v>25</v>
      </c>
      <c r="AG137" s="100">
        <f t="shared" si="36"/>
        <v>905</v>
      </c>
      <c r="AH137" s="100">
        <f t="shared" si="36"/>
        <v>517</v>
      </c>
      <c r="AI137" s="100">
        <f t="shared" si="36"/>
        <v>72</v>
      </c>
      <c r="AJ137" s="100">
        <f t="shared" si="36"/>
        <v>445</v>
      </c>
      <c r="AK137" s="100">
        <f t="shared" si="36"/>
        <v>29</v>
      </c>
      <c r="AL137" s="374">
        <f t="shared" si="36"/>
        <v>1156</v>
      </c>
      <c r="AM137" s="100">
        <f t="shared" si="36"/>
        <v>637</v>
      </c>
      <c r="AN137" s="100">
        <f t="shared" si="36"/>
        <v>79</v>
      </c>
      <c r="AO137" s="100">
        <f t="shared" si="36"/>
        <v>558</v>
      </c>
      <c r="AP137" s="100">
        <f t="shared" si="36"/>
        <v>27</v>
      </c>
      <c r="AQ137" s="100">
        <f t="shared" si="36"/>
        <v>900</v>
      </c>
      <c r="AR137" s="100">
        <f t="shared" ref="AR137:BZ137" si="37">SUM(AR11,AR82)</f>
        <v>524</v>
      </c>
      <c r="AS137" s="100">
        <f t="shared" si="37"/>
        <v>56</v>
      </c>
      <c r="AT137" s="100">
        <f t="shared" si="37"/>
        <v>468</v>
      </c>
      <c r="AU137" s="100">
        <f t="shared" si="37"/>
        <v>24</v>
      </c>
      <c r="AV137" s="374">
        <f t="shared" si="37"/>
        <v>1098</v>
      </c>
      <c r="AW137" s="100">
        <f t="shared" si="37"/>
        <v>606</v>
      </c>
      <c r="AX137" s="100">
        <f t="shared" si="37"/>
        <v>72</v>
      </c>
      <c r="AY137" s="100">
        <f t="shared" si="37"/>
        <v>534</v>
      </c>
      <c r="AZ137" s="100">
        <f t="shared" si="37"/>
        <v>24</v>
      </c>
      <c r="BA137" s="100">
        <f t="shared" si="37"/>
        <v>887</v>
      </c>
      <c r="BB137" s="100">
        <f t="shared" si="37"/>
        <v>500</v>
      </c>
      <c r="BC137" s="100">
        <f t="shared" si="37"/>
        <v>44</v>
      </c>
      <c r="BD137" s="100">
        <f t="shared" si="37"/>
        <v>456</v>
      </c>
      <c r="BE137" s="100">
        <f t="shared" si="37"/>
        <v>30</v>
      </c>
      <c r="BF137" s="374">
        <f t="shared" si="37"/>
        <v>1018</v>
      </c>
      <c r="BG137" s="100">
        <f t="shared" si="37"/>
        <v>558</v>
      </c>
      <c r="BH137" s="100">
        <f t="shared" si="37"/>
        <v>40</v>
      </c>
      <c r="BI137" s="100">
        <f t="shared" si="37"/>
        <v>518</v>
      </c>
      <c r="BJ137" s="100">
        <f t="shared" si="37"/>
        <v>27</v>
      </c>
      <c r="BK137" s="100">
        <f t="shared" si="37"/>
        <v>966</v>
      </c>
      <c r="BL137" s="100">
        <f>SUM(BL11,BL82)</f>
        <v>422</v>
      </c>
      <c r="BM137" s="100">
        <f t="shared" si="37"/>
        <v>16</v>
      </c>
      <c r="BN137" s="100">
        <f t="shared" si="37"/>
        <v>406</v>
      </c>
      <c r="BO137" s="100">
        <f t="shared" si="37"/>
        <v>27</v>
      </c>
      <c r="BP137" s="374">
        <f t="shared" si="37"/>
        <v>0</v>
      </c>
      <c r="BQ137" s="100">
        <f t="shared" si="37"/>
        <v>0</v>
      </c>
      <c r="BR137" s="100">
        <f t="shared" si="37"/>
        <v>0</v>
      </c>
      <c r="BS137" s="100">
        <f t="shared" si="37"/>
        <v>0</v>
      </c>
      <c r="BT137" s="100">
        <f t="shared" si="37"/>
        <v>0</v>
      </c>
      <c r="BU137" s="100">
        <f t="shared" si="37"/>
        <v>0</v>
      </c>
      <c r="BV137" s="100">
        <f t="shared" si="37"/>
        <v>0</v>
      </c>
      <c r="BW137" s="100">
        <f t="shared" si="37"/>
        <v>0</v>
      </c>
      <c r="BX137" s="100">
        <f t="shared" si="37"/>
        <v>0</v>
      </c>
      <c r="BY137" s="100">
        <f t="shared" si="37"/>
        <v>0</v>
      </c>
      <c r="BZ137" s="372">
        <f t="shared" si="37"/>
        <v>259</v>
      </c>
      <c r="CA137" s="312"/>
      <c r="CB137" s="403"/>
      <c r="CC137" s="403"/>
      <c r="CD137" s="403"/>
      <c r="CE137" s="403"/>
      <c r="CF137" s="403"/>
      <c r="CG137" s="403"/>
      <c r="CH137" s="403"/>
      <c r="CI137" s="403"/>
      <c r="CJ137" s="403"/>
      <c r="CK137" s="403"/>
      <c r="CL137" s="403"/>
      <c r="CM137" s="403"/>
      <c r="CN137" s="403"/>
      <c r="CO137" s="403"/>
      <c r="CP137" s="403"/>
      <c r="CQ137" s="403"/>
      <c r="CR137" s="403"/>
      <c r="CS137" s="403"/>
      <c r="CT137" s="403"/>
      <c r="CU137" s="403"/>
      <c r="CV137" s="403"/>
      <c r="CW137" s="403"/>
      <c r="CX137" s="403"/>
      <c r="CY137" s="403"/>
      <c r="CZ137" s="403"/>
      <c r="DA137" s="403"/>
      <c r="DB137" s="403"/>
      <c r="DC137" s="403"/>
      <c r="DD137" s="403"/>
      <c r="DE137" s="403"/>
      <c r="DF137" s="403"/>
      <c r="DG137" s="403"/>
      <c r="DH137" s="403"/>
      <c r="DI137" s="403"/>
      <c r="DJ137" s="403"/>
      <c r="DK137" s="403"/>
      <c r="DL137" s="403"/>
      <c r="DM137" s="403"/>
      <c r="DN137" s="403"/>
      <c r="DO137" s="403"/>
      <c r="DP137" s="403"/>
      <c r="DQ137" s="403"/>
      <c r="DR137" s="403"/>
      <c r="DS137" s="403"/>
      <c r="DT137" s="403"/>
    </row>
    <row r="138" spans="2:124" s="11" customFormat="1" ht="48.4" customHeight="1" x14ac:dyDescent="0.35">
      <c r="B138" s="391">
        <v>1</v>
      </c>
      <c r="C138" s="391">
        <v>2</v>
      </c>
      <c r="D138" s="391">
        <v>3</v>
      </c>
      <c r="E138" s="391">
        <v>4</v>
      </c>
      <c r="F138" s="391">
        <v>5</v>
      </c>
      <c r="G138" s="391">
        <v>6</v>
      </c>
      <c r="H138" s="566" t="s">
        <v>66</v>
      </c>
      <c r="I138" s="567"/>
      <c r="J138" s="376"/>
      <c r="K138" s="377"/>
      <c r="L138" s="376"/>
      <c r="M138" s="378"/>
      <c r="N138" s="376"/>
      <c r="O138" s="379"/>
      <c r="P138" s="379"/>
      <c r="Q138" s="377"/>
      <c r="R138" s="525">
        <f>S137/R9</f>
        <v>34.388888888888886</v>
      </c>
      <c r="S138" s="526"/>
      <c r="T138" s="526"/>
      <c r="U138" s="526"/>
      <c r="V138" s="526"/>
      <c r="W138" s="545">
        <f>X137/W9</f>
        <v>31.777777777777779</v>
      </c>
      <c r="X138" s="526"/>
      <c r="Y138" s="526"/>
      <c r="Z138" s="526"/>
      <c r="AA138" s="546"/>
      <c r="AB138" s="525">
        <f>AC137/AB9</f>
        <v>30.210526315789473</v>
      </c>
      <c r="AC138" s="526"/>
      <c r="AD138" s="526"/>
      <c r="AE138" s="526"/>
      <c r="AF138" s="526"/>
      <c r="AG138" s="545">
        <f>AH137/AG9</f>
        <v>30.411764705882351</v>
      </c>
      <c r="AH138" s="526"/>
      <c r="AI138" s="526"/>
      <c r="AJ138" s="526"/>
      <c r="AK138" s="546"/>
      <c r="AL138" s="525">
        <f>AM137/AL9</f>
        <v>33.526315789473685</v>
      </c>
      <c r="AM138" s="526"/>
      <c r="AN138" s="526"/>
      <c r="AO138" s="526"/>
      <c r="AP138" s="526"/>
      <c r="AQ138" s="545">
        <f>AR137/AQ9</f>
        <v>30.823529411764707</v>
      </c>
      <c r="AR138" s="526"/>
      <c r="AS138" s="526"/>
      <c r="AT138" s="526"/>
      <c r="AU138" s="546"/>
      <c r="AV138" s="525">
        <f>AW137/AV9</f>
        <v>33.666666666666664</v>
      </c>
      <c r="AW138" s="526"/>
      <c r="AX138" s="526"/>
      <c r="AY138" s="526"/>
      <c r="AZ138" s="526"/>
      <c r="BA138" s="545">
        <f>BB137/BA9</f>
        <v>29.411764705882351</v>
      </c>
      <c r="BB138" s="526"/>
      <c r="BC138" s="526"/>
      <c r="BD138" s="526"/>
      <c r="BE138" s="546"/>
      <c r="BF138" s="525">
        <f>BG137/BF9</f>
        <v>29.368421052631579</v>
      </c>
      <c r="BG138" s="526"/>
      <c r="BH138" s="526"/>
      <c r="BI138" s="526"/>
      <c r="BJ138" s="526"/>
      <c r="BK138" s="545">
        <f>BL137/BK9</f>
        <v>35.166666666666664</v>
      </c>
      <c r="BL138" s="526"/>
      <c r="BM138" s="526"/>
      <c r="BN138" s="526"/>
      <c r="BO138" s="546"/>
      <c r="BP138" s="525" t="e">
        <f>BQ137/BP9</f>
        <v>#REF!</v>
      </c>
      <c r="BQ138" s="526"/>
      <c r="BR138" s="526"/>
      <c r="BS138" s="526"/>
      <c r="BT138" s="527"/>
      <c r="BU138" s="545">
        <f>BV137/BU9</f>
        <v>0</v>
      </c>
      <c r="BV138" s="526"/>
      <c r="BW138" s="526"/>
      <c r="BX138" s="526"/>
      <c r="BY138" s="546"/>
      <c r="BZ138" s="380"/>
      <c r="CA138" s="235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</row>
    <row r="139" spans="2:124" s="11" customFormat="1" ht="38.1" hidden="1" customHeight="1" outlineLevel="1" x14ac:dyDescent="0.35">
      <c r="B139" s="391"/>
      <c r="C139" s="391"/>
      <c r="D139" s="391"/>
      <c r="E139" s="391"/>
      <c r="F139" s="391"/>
      <c r="G139" s="391"/>
      <c r="H139" s="566" t="s">
        <v>69</v>
      </c>
      <c r="I139" s="567"/>
      <c r="J139" s="376"/>
      <c r="K139" s="377"/>
      <c r="L139" s="376"/>
      <c r="M139" s="378"/>
      <c r="N139" s="376"/>
      <c r="O139" s="379"/>
      <c r="P139" s="379"/>
      <c r="Q139" s="377"/>
      <c r="R139" s="539">
        <f>R137/SUM(R9+2-1)</f>
        <v>57.736842105263158</v>
      </c>
      <c r="S139" s="523"/>
      <c r="T139" s="523"/>
      <c r="U139" s="523"/>
      <c r="V139" s="523"/>
      <c r="W139" s="522">
        <f>W137/SUM(W9+3)</f>
        <v>44</v>
      </c>
      <c r="X139" s="523"/>
      <c r="Y139" s="523"/>
      <c r="Z139" s="523"/>
      <c r="AA139" s="524"/>
      <c r="AB139" s="539">
        <f>SUM(AB137)/SUM(AB9+2)</f>
        <v>49.333333333333336</v>
      </c>
      <c r="AC139" s="523"/>
      <c r="AD139" s="523"/>
      <c r="AE139" s="523"/>
      <c r="AF139" s="523"/>
      <c r="AG139" s="522">
        <f>SUM(AG137)/SUM(AG9+2)</f>
        <v>47.631578947368418</v>
      </c>
      <c r="AH139" s="523"/>
      <c r="AI139" s="523"/>
      <c r="AJ139" s="523"/>
      <c r="AK139" s="524"/>
      <c r="AL139" s="539">
        <f>AL137/SUM(AL9+2)</f>
        <v>55.047619047619051</v>
      </c>
      <c r="AM139" s="523"/>
      <c r="AN139" s="523"/>
      <c r="AO139" s="523"/>
      <c r="AP139" s="523"/>
      <c r="AQ139" s="522">
        <f>AQ137/SUM(AQ9+2)</f>
        <v>47.368421052631582</v>
      </c>
      <c r="AR139" s="523"/>
      <c r="AS139" s="523"/>
      <c r="AT139" s="523"/>
      <c r="AU139" s="524"/>
      <c r="AV139" s="539">
        <f>AV137/SUM(AV9+2)</f>
        <v>54.9</v>
      </c>
      <c r="AW139" s="523"/>
      <c r="AX139" s="523"/>
      <c r="AY139" s="523"/>
      <c r="AZ139" s="523"/>
      <c r="BA139" s="522">
        <f>BA137/SUM(BA9+2)</f>
        <v>46.684210526315788</v>
      </c>
      <c r="BB139" s="523"/>
      <c r="BC139" s="523"/>
      <c r="BD139" s="523"/>
      <c r="BE139" s="524"/>
      <c r="BF139" s="539">
        <f>BF137/SUM(BF9+3)</f>
        <v>46.272727272727273</v>
      </c>
      <c r="BG139" s="523"/>
      <c r="BH139" s="523"/>
      <c r="BI139" s="523"/>
      <c r="BJ139" s="523"/>
      <c r="BK139" s="522">
        <f>BK137/SUM(BK9+3)</f>
        <v>64.400000000000006</v>
      </c>
      <c r="BL139" s="523"/>
      <c r="BM139" s="523"/>
      <c r="BN139" s="523"/>
      <c r="BO139" s="524"/>
      <c r="BP139" s="539" t="e">
        <f>BP137/SUM(BP9+1)</f>
        <v>#REF!</v>
      </c>
      <c r="BQ139" s="523"/>
      <c r="BR139" s="523"/>
      <c r="BS139" s="523"/>
      <c r="BT139" s="540"/>
      <c r="BU139" s="522">
        <f>BU137/SUM(BU9)</f>
        <v>0</v>
      </c>
      <c r="BV139" s="523"/>
      <c r="BW139" s="523"/>
      <c r="BX139" s="523"/>
      <c r="BY139" s="524"/>
      <c r="BZ139" s="380"/>
      <c r="CA139" s="235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</row>
    <row r="140" spans="2:124" s="11" customFormat="1" ht="51" customHeight="1" collapsed="1" x14ac:dyDescent="0.35">
      <c r="B140" s="391"/>
      <c r="C140" s="391"/>
      <c r="D140" s="391"/>
      <c r="E140" s="391"/>
      <c r="F140" s="391"/>
      <c r="G140" s="391"/>
      <c r="H140" s="566" t="s">
        <v>391</v>
      </c>
      <c r="I140" s="567"/>
      <c r="J140" s="115"/>
      <c r="K140" s="132">
        <f>SUM(R140:BY140)</f>
        <v>3</v>
      </c>
      <c r="L140" s="115"/>
      <c r="M140" s="114"/>
      <c r="N140" s="115"/>
      <c r="O140" s="117"/>
      <c r="P140" s="117"/>
      <c r="Q140" s="118"/>
      <c r="R140" s="386"/>
      <c r="S140" s="387"/>
      <c r="T140" s="387"/>
      <c r="U140" s="387"/>
      <c r="V140" s="387"/>
      <c r="W140" s="388"/>
      <c r="X140" s="387"/>
      <c r="Y140" s="387"/>
      <c r="Z140" s="387"/>
      <c r="AA140" s="389"/>
      <c r="AB140" s="386"/>
      <c r="AC140" s="387"/>
      <c r="AD140" s="387"/>
      <c r="AE140" s="387"/>
      <c r="AF140" s="387"/>
      <c r="AG140" s="388"/>
      <c r="AH140" s="387"/>
      <c r="AI140" s="387"/>
      <c r="AJ140" s="387"/>
      <c r="AK140" s="389"/>
      <c r="AL140" s="386"/>
      <c r="AM140" s="387"/>
      <c r="AN140" s="387"/>
      <c r="AO140" s="387"/>
      <c r="AP140" s="387"/>
      <c r="AQ140" s="388"/>
      <c r="AR140" s="387"/>
      <c r="AS140" s="387"/>
      <c r="AT140" s="387"/>
      <c r="AU140" s="389"/>
      <c r="AV140" s="386"/>
      <c r="AW140" s="387"/>
      <c r="AX140" s="387"/>
      <c r="AY140" s="387"/>
      <c r="AZ140" s="387"/>
      <c r="BA140" s="388"/>
      <c r="BB140" s="387"/>
      <c r="BC140" s="387"/>
      <c r="BD140" s="387"/>
      <c r="BE140" s="389"/>
      <c r="BF140" s="386"/>
      <c r="BG140" s="387"/>
      <c r="BH140" s="387"/>
      <c r="BI140" s="387"/>
      <c r="BJ140" s="387"/>
      <c r="BK140" s="388"/>
      <c r="BL140" s="387"/>
      <c r="BM140" s="490">
        <v>3</v>
      </c>
      <c r="BN140" s="387"/>
      <c r="BO140" s="389"/>
      <c r="BP140" s="525"/>
      <c r="BQ140" s="526"/>
      <c r="BR140" s="526"/>
      <c r="BS140" s="526"/>
      <c r="BT140" s="527"/>
      <c r="BU140" s="545"/>
      <c r="BV140" s="526"/>
      <c r="BW140" s="526"/>
      <c r="BX140" s="526"/>
      <c r="BY140" s="546"/>
      <c r="BZ140" s="380"/>
      <c r="CA140" s="235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</row>
    <row r="141" spans="2:124" s="11" customFormat="1" ht="26.65" customHeight="1" x14ac:dyDescent="0.35">
      <c r="B141" s="391">
        <v>1</v>
      </c>
      <c r="C141" s="391">
        <v>2</v>
      </c>
      <c r="D141" s="391">
        <v>3</v>
      </c>
      <c r="E141" s="391">
        <v>4</v>
      </c>
      <c r="F141" s="391">
        <v>5</v>
      </c>
      <c r="G141" s="391">
        <v>6</v>
      </c>
      <c r="H141" s="566" t="s">
        <v>67</v>
      </c>
      <c r="I141" s="567"/>
      <c r="J141" s="115">
        <f>SUM(R141:BY141)</f>
        <v>25</v>
      </c>
      <c r="K141" s="118"/>
      <c r="L141" s="115"/>
      <c r="M141" s="114"/>
      <c r="N141" s="115"/>
      <c r="O141" s="117"/>
      <c r="P141" s="117"/>
      <c r="Q141" s="118"/>
      <c r="R141" s="519">
        <v>2</v>
      </c>
      <c r="S141" s="520"/>
      <c r="T141" s="520"/>
      <c r="U141" s="520"/>
      <c r="V141" s="521"/>
      <c r="W141" s="535">
        <v>4</v>
      </c>
      <c r="X141" s="520"/>
      <c r="Y141" s="520"/>
      <c r="Z141" s="520"/>
      <c r="AA141" s="536"/>
      <c r="AB141" s="519">
        <v>3</v>
      </c>
      <c r="AC141" s="520"/>
      <c r="AD141" s="520"/>
      <c r="AE141" s="520"/>
      <c r="AF141" s="521"/>
      <c r="AG141" s="535">
        <v>2</v>
      </c>
      <c r="AH141" s="520"/>
      <c r="AI141" s="520"/>
      <c r="AJ141" s="520"/>
      <c r="AK141" s="536"/>
      <c r="AL141" s="519">
        <v>2</v>
      </c>
      <c r="AM141" s="520"/>
      <c r="AN141" s="520"/>
      <c r="AO141" s="520"/>
      <c r="AP141" s="521"/>
      <c r="AQ141" s="535">
        <v>2</v>
      </c>
      <c r="AR141" s="520"/>
      <c r="AS141" s="520"/>
      <c r="AT141" s="520"/>
      <c r="AU141" s="536"/>
      <c r="AV141" s="519">
        <v>4</v>
      </c>
      <c r="AW141" s="520"/>
      <c r="AX141" s="520"/>
      <c r="AY141" s="520"/>
      <c r="AZ141" s="521"/>
      <c r="BA141" s="535">
        <v>4</v>
      </c>
      <c r="BB141" s="520"/>
      <c r="BC141" s="520"/>
      <c r="BD141" s="520"/>
      <c r="BE141" s="536"/>
      <c r="BF141" s="519">
        <v>2</v>
      </c>
      <c r="BG141" s="520"/>
      <c r="BH141" s="520"/>
      <c r="BI141" s="520"/>
      <c r="BJ141" s="521"/>
      <c r="BK141" s="535">
        <v>0</v>
      </c>
      <c r="BL141" s="520"/>
      <c r="BM141" s="520"/>
      <c r="BN141" s="520"/>
      <c r="BO141" s="536"/>
      <c r="BP141" s="519"/>
      <c r="BQ141" s="520"/>
      <c r="BR141" s="520"/>
      <c r="BS141" s="520"/>
      <c r="BT141" s="521"/>
      <c r="BU141" s="516"/>
      <c r="BV141" s="517"/>
      <c r="BW141" s="517"/>
      <c r="BX141" s="517"/>
      <c r="BY141" s="518"/>
      <c r="BZ141" s="380"/>
      <c r="CA141" s="235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</row>
    <row r="142" spans="2:124" s="11" customFormat="1" ht="26.65" customHeight="1" x14ac:dyDescent="0.35">
      <c r="B142" s="391">
        <v>1</v>
      </c>
      <c r="C142" s="391">
        <v>2</v>
      </c>
      <c r="D142" s="391">
        <v>3</v>
      </c>
      <c r="E142" s="391">
        <v>4</v>
      </c>
      <c r="F142" s="391">
        <v>5</v>
      </c>
      <c r="G142" s="391">
        <v>6</v>
      </c>
      <c r="H142" s="564" t="s">
        <v>68</v>
      </c>
      <c r="I142" s="565"/>
      <c r="J142" s="381"/>
      <c r="K142" s="382">
        <f>SUM(R142:BY142)</f>
        <v>54</v>
      </c>
      <c r="L142" s="381"/>
      <c r="M142" s="383"/>
      <c r="N142" s="381"/>
      <c r="O142" s="384"/>
      <c r="P142" s="384"/>
      <c r="Q142" s="382"/>
      <c r="R142" s="673">
        <v>6</v>
      </c>
      <c r="S142" s="674"/>
      <c r="T142" s="674"/>
      <c r="U142" s="674"/>
      <c r="V142" s="675"/>
      <c r="W142" s="676">
        <v>7</v>
      </c>
      <c r="X142" s="674"/>
      <c r="Y142" s="674"/>
      <c r="Z142" s="674"/>
      <c r="AA142" s="677"/>
      <c r="AB142" s="673">
        <v>6</v>
      </c>
      <c r="AC142" s="674"/>
      <c r="AD142" s="674"/>
      <c r="AE142" s="674"/>
      <c r="AF142" s="675"/>
      <c r="AG142" s="676">
        <v>6</v>
      </c>
      <c r="AH142" s="674"/>
      <c r="AI142" s="674"/>
      <c r="AJ142" s="674"/>
      <c r="AK142" s="677"/>
      <c r="AL142" s="673">
        <v>6</v>
      </c>
      <c r="AM142" s="674"/>
      <c r="AN142" s="674"/>
      <c r="AO142" s="674"/>
      <c r="AP142" s="675"/>
      <c r="AQ142" s="676">
        <v>6</v>
      </c>
      <c r="AR142" s="674"/>
      <c r="AS142" s="674"/>
      <c r="AT142" s="674"/>
      <c r="AU142" s="677"/>
      <c r="AV142" s="673">
        <v>6</v>
      </c>
      <c r="AW142" s="674"/>
      <c r="AX142" s="674"/>
      <c r="AY142" s="674"/>
      <c r="AZ142" s="675"/>
      <c r="BA142" s="676">
        <v>3</v>
      </c>
      <c r="BB142" s="674"/>
      <c r="BC142" s="674"/>
      <c r="BD142" s="674"/>
      <c r="BE142" s="677"/>
      <c r="BF142" s="673">
        <v>5</v>
      </c>
      <c r="BG142" s="674"/>
      <c r="BH142" s="674"/>
      <c r="BI142" s="674"/>
      <c r="BJ142" s="675"/>
      <c r="BK142" s="676">
        <v>3</v>
      </c>
      <c r="BL142" s="674"/>
      <c r="BM142" s="674"/>
      <c r="BN142" s="674"/>
      <c r="BO142" s="677"/>
      <c r="BP142" s="519"/>
      <c r="BQ142" s="520"/>
      <c r="BR142" s="520"/>
      <c r="BS142" s="520"/>
      <c r="BT142" s="521"/>
      <c r="BU142" s="535"/>
      <c r="BV142" s="520"/>
      <c r="BW142" s="520"/>
      <c r="BX142" s="520"/>
      <c r="BY142" s="536"/>
      <c r="BZ142" s="385"/>
      <c r="CA142" s="235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</row>
    <row r="143" spans="2:124" s="38" customFormat="1" ht="18.75" x14ac:dyDescent="0.3">
      <c r="H143" s="101"/>
      <c r="I143" s="102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4"/>
      <c r="U143" s="104"/>
      <c r="V143" s="103"/>
      <c r="W143" s="103"/>
      <c r="X143" s="103"/>
      <c r="Y143" s="104"/>
      <c r="Z143" s="104"/>
      <c r="AA143" s="103"/>
      <c r="AB143" s="103"/>
      <c r="AC143" s="103"/>
      <c r="AD143" s="104"/>
      <c r="AE143" s="104"/>
      <c r="AF143" s="103"/>
      <c r="AG143" s="103"/>
      <c r="AH143" s="103"/>
      <c r="AI143" s="104"/>
      <c r="AJ143" s="104"/>
      <c r="AK143" s="103"/>
      <c r="AL143" s="103"/>
      <c r="AM143" s="103"/>
      <c r="AN143" s="104"/>
      <c r="AO143" s="104"/>
      <c r="AP143" s="103"/>
      <c r="AQ143" s="103"/>
      <c r="AR143" s="103"/>
      <c r="AS143" s="104"/>
      <c r="AT143" s="104"/>
      <c r="AU143" s="103"/>
      <c r="AV143" s="103"/>
      <c r="AW143" s="103"/>
      <c r="AX143" s="104"/>
      <c r="AY143" s="104"/>
      <c r="AZ143" s="103"/>
      <c r="BA143" s="103"/>
      <c r="BB143" s="103"/>
      <c r="BC143" s="104"/>
      <c r="BD143" s="104"/>
      <c r="BE143" s="103"/>
      <c r="BF143" s="103"/>
      <c r="BG143" s="103"/>
      <c r="BH143" s="104"/>
      <c r="BI143" s="104"/>
      <c r="BJ143" s="103"/>
      <c r="BK143" s="103"/>
      <c r="BL143" s="103"/>
      <c r="BM143" s="104"/>
      <c r="BN143" s="104"/>
      <c r="BO143" s="103"/>
      <c r="BP143" s="103"/>
      <c r="BQ143" s="105"/>
      <c r="BR143" s="106"/>
      <c r="BS143" s="106"/>
      <c r="BT143" s="105"/>
      <c r="BU143" s="105"/>
      <c r="BV143" s="105"/>
      <c r="BW143" s="104"/>
      <c r="BX143" s="104"/>
      <c r="BY143" s="103"/>
      <c r="BZ143" s="103"/>
      <c r="CA143" s="107"/>
      <c r="CB143" s="485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</row>
    <row r="144" spans="2:124" ht="33" x14ac:dyDescent="0.45">
      <c r="H144" s="85"/>
      <c r="AV144" s="572"/>
      <c r="AW144" s="572"/>
      <c r="AX144" s="572"/>
      <c r="AY144" s="572"/>
      <c r="AZ144" s="572"/>
    </row>
    <row r="145" spans="2:81" s="658" customFormat="1" ht="26.25" x14ac:dyDescent="0.4">
      <c r="B145" s="659"/>
      <c r="C145" s="659"/>
      <c r="D145" s="659"/>
      <c r="E145" s="659"/>
      <c r="F145" s="659"/>
      <c r="G145" s="659"/>
      <c r="H145" s="660"/>
      <c r="I145" s="661"/>
      <c r="J145" s="659"/>
      <c r="K145" s="659"/>
      <c r="N145" s="662" t="s">
        <v>325</v>
      </c>
      <c r="O145" s="663"/>
      <c r="P145" s="663"/>
      <c r="Q145" s="664" t="s">
        <v>326</v>
      </c>
      <c r="R145" s="665">
        <f>SUM(R137+80+54)/R9</f>
        <v>68.388888888888886</v>
      </c>
      <c r="S145" s="665"/>
      <c r="T145" s="665"/>
      <c r="U145" s="665"/>
      <c r="V145" s="665"/>
      <c r="W145" s="665">
        <f>SUM(W137+76)/W9</f>
        <v>55.555555555555557</v>
      </c>
      <c r="X145" s="665"/>
      <c r="Y145" s="665"/>
      <c r="Z145" s="665"/>
      <c r="AA145" s="665"/>
      <c r="AB145" s="665">
        <f>SUM(AB137+76+76+54+54)/AB9</f>
        <v>68.21052631578948</v>
      </c>
      <c r="AC145" s="665"/>
      <c r="AD145" s="665"/>
      <c r="AE145" s="665"/>
      <c r="AF145" s="665"/>
      <c r="AG145" s="665">
        <f>SUM(AG137+72+76)/AG9</f>
        <v>61.941176470588232</v>
      </c>
      <c r="AH145" s="665"/>
      <c r="AI145" s="665"/>
      <c r="AJ145" s="665"/>
      <c r="AK145" s="665"/>
      <c r="AL145" s="665">
        <f>SUM(AL137+36+70+38)/AL9</f>
        <v>68.421052631578945</v>
      </c>
      <c r="AM145" s="665"/>
      <c r="AN145" s="665"/>
      <c r="AO145" s="665"/>
      <c r="AP145" s="665"/>
      <c r="AQ145" s="665">
        <f>SUM(AQ137+34+48+34+54)/AQ9</f>
        <v>62.941176470588232</v>
      </c>
      <c r="AR145" s="665"/>
      <c r="AS145" s="665"/>
      <c r="AT145" s="665"/>
      <c r="AU145" s="665"/>
      <c r="AV145" s="665">
        <f>SUM(AV137+38+38)/AV9</f>
        <v>65.222222222222229</v>
      </c>
      <c r="AW145" s="665"/>
      <c r="AX145" s="665"/>
      <c r="AY145" s="665"/>
      <c r="AZ145" s="665"/>
      <c r="BA145" s="665">
        <f>SUM(BA137+36+36)/BA9</f>
        <v>56.411764705882355</v>
      </c>
      <c r="BB145" s="665"/>
      <c r="BC145" s="665"/>
      <c r="BD145" s="665"/>
      <c r="BE145" s="665"/>
      <c r="BF145" s="665">
        <f>SUM(BF137+36+36)/BF9</f>
        <v>57.368421052631582</v>
      </c>
      <c r="BG145" s="665"/>
      <c r="BH145" s="665"/>
      <c r="BI145" s="665"/>
      <c r="BJ145" s="665"/>
      <c r="BK145" s="665">
        <f>SUM(BK137)/BK9</f>
        <v>80.5</v>
      </c>
      <c r="BL145" s="665"/>
      <c r="BM145" s="665"/>
      <c r="BN145" s="665"/>
      <c r="BO145" s="665"/>
      <c r="BP145" s="666" t="e">
        <f>SUM(BP137)/BP9</f>
        <v>#REF!</v>
      </c>
      <c r="BQ145" s="667"/>
      <c r="BR145" s="667"/>
      <c r="BS145" s="667"/>
      <c r="BT145" s="668"/>
      <c r="BU145" s="666">
        <f>SUM(BU137)/BU9</f>
        <v>0</v>
      </c>
      <c r="BV145" s="667"/>
      <c r="BW145" s="667"/>
      <c r="BX145" s="667"/>
      <c r="BY145" s="668"/>
      <c r="CA145" s="669"/>
      <c r="CC145" s="670">
        <f>SUM(V137,AA137,AF137,AK137,AP137,AU137,AZ137,BE137,BJ137,BO137)</f>
        <v>271</v>
      </c>
    </row>
    <row r="146" spans="2:81" s="658" customFormat="1" ht="26.25" x14ac:dyDescent="0.4">
      <c r="B146" s="659"/>
      <c r="C146" s="659"/>
      <c r="D146" s="659"/>
      <c r="E146" s="659"/>
      <c r="F146" s="659"/>
      <c r="G146" s="659"/>
      <c r="H146" s="660"/>
      <c r="I146" s="661"/>
      <c r="J146" s="659"/>
      <c r="K146" s="659"/>
      <c r="N146" s="662" t="s">
        <v>325</v>
      </c>
      <c r="O146" s="663"/>
      <c r="P146" s="663"/>
      <c r="Q146" s="664" t="s">
        <v>327</v>
      </c>
      <c r="R146" s="665">
        <f>SUM(S137+80+36)/R9</f>
        <v>40.833333333333336</v>
      </c>
      <c r="S146" s="665"/>
      <c r="T146" s="665"/>
      <c r="U146" s="665"/>
      <c r="V146" s="665"/>
      <c r="W146" s="665">
        <f>SUM(X137+76)/W9</f>
        <v>36</v>
      </c>
      <c r="X146" s="665"/>
      <c r="Y146" s="665"/>
      <c r="Z146" s="665"/>
      <c r="AA146" s="665"/>
      <c r="AB146" s="665">
        <f>SUM(AC137+76+50+34+34)/AB9</f>
        <v>40.421052631578945</v>
      </c>
      <c r="AC146" s="665"/>
      <c r="AD146" s="665"/>
      <c r="AE146" s="665"/>
      <c r="AF146" s="665"/>
      <c r="AG146" s="665">
        <f>SUM(AH137+72+50)/AG9</f>
        <v>37.588235294117645</v>
      </c>
      <c r="AH146" s="665"/>
      <c r="AI146" s="665"/>
      <c r="AJ146" s="665"/>
      <c r="AK146" s="665"/>
      <c r="AL146" s="665">
        <f>SUM(AM137+38+45+38)/AL9</f>
        <v>39.89473684210526</v>
      </c>
      <c r="AM146" s="665"/>
      <c r="AN146" s="665"/>
      <c r="AO146" s="665"/>
      <c r="AP146" s="665"/>
      <c r="AQ146" s="665">
        <f>SUM(AR137+34+30+34+36)/AQ9</f>
        <v>38.705882352941174</v>
      </c>
      <c r="AR146" s="665"/>
      <c r="AS146" s="665"/>
      <c r="AT146" s="665"/>
      <c r="AU146" s="665"/>
      <c r="AV146" s="665">
        <f>SUM(AW137+38+38)/AV9</f>
        <v>37.888888888888886</v>
      </c>
      <c r="AW146" s="665"/>
      <c r="AX146" s="665"/>
      <c r="AY146" s="665"/>
      <c r="AZ146" s="665"/>
      <c r="BA146" s="665">
        <f>SUM(BB137+36+36)/BA9</f>
        <v>33.647058823529413</v>
      </c>
      <c r="BB146" s="665"/>
      <c r="BC146" s="665"/>
      <c r="BD146" s="665"/>
      <c r="BE146" s="665"/>
      <c r="BF146" s="665">
        <f>SUM(BG137+36+36)/BF9</f>
        <v>33.157894736842103</v>
      </c>
      <c r="BG146" s="665"/>
      <c r="BH146" s="665"/>
      <c r="BI146" s="665"/>
      <c r="BJ146" s="665"/>
      <c r="BK146" s="665">
        <f>SUM(BL137+34+34)/BK9</f>
        <v>40.833333333333336</v>
      </c>
      <c r="BL146" s="665"/>
      <c r="BM146" s="665"/>
      <c r="BN146" s="665"/>
      <c r="BO146" s="665"/>
      <c r="BP146" s="666" t="e">
        <f>SUM(BQ137)/BP9</f>
        <v>#REF!</v>
      </c>
      <c r="BQ146" s="667"/>
      <c r="BR146" s="667"/>
      <c r="BS146" s="667"/>
      <c r="BT146" s="668"/>
      <c r="BU146" s="666">
        <f>SUM(BV137)/BU9</f>
        <v>0</v>
      </c>
      <c r="BV146" s="667"/>
      <c r="BW146" s="667"/>
      <c r="BX146" s="667"/>
      <c r="BY146" s="668"/>
      <c r="CA146" s="669"/>
      <c r="CC146" s="670">
        <f>CC145+29</f>
        <v>300</v>
      </c>
    </row>
    <row r="147" spans="2:81" s="658" customFormat="1" x14ac:dyDescent="0.35">
      <c r="B147" s="659"/>
      <c r="C147" s="659"/>
      <c r="D147" s="659"/>
      <c r="E147" s="659"/>
      <c r="F147" s="659"/>
      <c r="G147" s="659"/>
      <c r="H147" s="660"/>
      <c r="I147" s="661"/>
      <c r="T147" s="671"/>
      <c r="U147" s="671"/>
      <c r="Y147" s="671"/>
      <c r="Z147" s="671"/>
      <c r="AD147" s="671"/>
      <c r="AE147" s="671"/>
      <c r="AI147" s="671"/>
      <c r="AJ147" s="671"/>
      <c r="AN147" s="671"/>
      <c r="AO147" s="671"/>
      <c r="AS147" s="671"/>
      <c r="AT147" s="671"/>
      <c r="AX147" s="671"/>
      <c r="AY147" s="671"/>
      <c r="BC147" s="671"/>
      <c r="BD147" s="671"/>
      <c r="BH147" s="671"/>
      <c r="BI147" s="671"/>
      <c r="BM147" s="671"/>
      <c r="BN147" s="671"/>
      <c r="BR147" s="671"/>
      <c r="BS147" s="671"/>
      <c r="BW147" s="671"/>
      <c r="BX147" s="671"/>
      <c r="CA147" s="669"/>
    </row>
    <row r="148" spans="2:81" s="658" customFormat="1" x14ac:dyDescent="0.35">
      <c r="B148" s="659"/>
      <c r="C148" s="659"/>
      <c r="D148" s="659"/>
      <c r="E148" s="659"/>
      <c r="F148" s="659"/>
      <c r="G148" s="659"/>
      <c r="H148" s="660"/>
      <c r="I148" s="672">
        <v>1</v>
      </c>
      <c r="J148" s="659">
        <f>COUNTIFS(J12:J136,1)</f>
        <v>2</v>
      </c>
      <c r="K148" s="659">
        <f>COUNTIFS($K$12:$K$136,1)</f>
        <v>7</v>
      </c>
      <c r="T148" s="671"/>
      <c r="U148" s="671"/>
      <c r="Y148" s="671"/>
      <c r="Z148" s="671"/>
      <c r="AD148" s="671"/>
      <c r="AE148" s="671"/>
      <c r="AI148" s="671"/>
      <c r="AJ148" s="671"/>
      <c r="AN148" s="671"/>
      <c r="AO148" s="671"/>
      <c r="AS148" s="671"/>
      <c r="AT148" s="671"/>
      <c r="AX148" s="671"/>
      <c r="AY148" s="671"/>
      <c r="BC148" s="671"/>
      <c r="BD148" s="671"/>
      <c r="BH148" s="671"/>
      <c r="BI148" s="671"/>
      <c r="BM148" s="671"/>
      <c r="BN148" s="671"/>
      <c r="BR148" s="671"/>
      <c r="BS148" s="671"/>
      <c r="BW148" s="671"/>
      <c r="BX148" s="671"/>
      <c r="CA148" s="669"/>
    </row>
    <row r="149" spans="2:81" s="658" customFormat="1" ht="23.25" x14ac:dyDescent="0.35">
      <c r="B149" s="659"/>
      <c r="C149" s="659"/>
      <c r="D149" s="659"/>
      <c r="E149" s="659"/>
      <c r="F149" s="659"/>
      <c r="G149" s="659"/>
      <c r="H149" s="660"/>
      <c r="I149" s="672">
        <v>2</v>
      </c>
      <c r="J149" s="659">
        <f>COUNTIFS($J$12:$J$136,2)</f>
        <v>4</v>
      </c>
      <c r="K149" s="659">
        <f>COUNTIFS($K$12:$K$136,2)</f>
        <v>4</v>
      </c>
      <c r="T149" s="671"/>
      <c r="U149" s="671"/>
      <c r="Y149" s="671"/>
      <c r="Z149" s="671"/>
      <c r="AD149" s="671"/>
      <c r="AE149" s="671"/>
      <c r="AI149" s="671"/>
      <c r="AJ149" s="671"/>
      <c r="AN149" s="671"/>
      <c r="AO149" s="671"/>
      <c r="AS149" s="671"/>
      <c r="AT149" s="671"/>
      <c r="AX149" s="671"/>
      <c r="AY149" s="671"/>
      <c r="BC149" s="671"/>
      <c r="BD149" s="671"/>
      <c r="BH149" s="671"/>
      <c r="BI149" s="671"/>
      <c r="BK149" s="664"/>
      <c r="BL149" s="664"/>
      <c r="BM149" s="664"/>
      <c r="BN149" s="664"/>
      <c r="BO149" s="664"/>
      <c r="BR149" s="671"/>
      <c r="BS149" s="671"/>
      <c r="BW149" s="671"/>
      <c r="BX149" s="671"/>
      <c r="CA149" s="669"/>
    </row>
    <row r="150" spans="2:81" s="658" customFormat="1" x14ac:dyDescent="0.35">
      <c r="B150" s="659"/>
      <c r="C150" s="659"/>
      <c r="D150" s="659"/>
      <c r="E150" s="659"/>
      <c r="F150" s="659"/>
      <c r="G150" s="659"/>
      <c r="H150" s="660"/>
      <c r="I150" s="672">
        <v>3</v>
      </c>
      <c r="J150" s="659">
        <f>COUNTIFS($J$12:$J$136,3)</f>
        <v>3</v>
      </c>
      <c r="K150" s="659">
        <f>COUNTIFS($K$12:$K$136,3)</f>
        <v>4</v>
      </c>
      <c r="T150" s="671"/>
      <c r="U150" s="671"/>
      <c r="Y150" s="671"/>
      <c r="Z150" s="671"/>
      <c r="AD150" s="671"/>
      <c r="AE150" s="671"/>
      <c r="AI150" s="671"/>
      <c r="AJ150" s="671"/>
      <c r="AN150" s="671"/>
      <c r="AO150" s="671"/>
      <c r="AS150" s="671"/>
      <c r="AT150" s="671"/>
      <c r="AX150" s="671"/>
      <c r="AY150" s="671"/>
      <c r="BC150" s="671"/>
      <c r="BD150" s="671"/>
      <c r="BH150" s="671"/>
      <c r="BI150" s="671"/>
      <c r="BM150" s="671"/>
      <c r="BN150" s="671"/>
      <c r="BR150" s="671"/>
      <c r="BS150" s="671"/>
      <c r="BW150" s="671"/>
      <c r="BX150" s="671"/>
      <c r="CA150" s="669"/>
    </row>
    <row r="151" spans="2:81" s="658" customFormat="1" x14ac:dyDescent="0.35">
      <c r="B151" s="659"/>
      <c r="C151" s="659"/>
      <c r="D151" s="659"/>
      <c r="E151" s="659"/>
      <c r="F151" s="659"/>
      <c r="G151" s="659"/>
      <c r="H151" s="660"/>
      <c r="I151" s="672">
        <v>4</v>
      </c>
      <c r="J151" s="659">
        <f>COUNTIFS($J$12:$J$136,4)</f>
        <v>2</v>
      </c>
      <c r="K151" s="659">
        <f>COUNTIFS($K$12:$K$136,4)</f>
        <v>6</v>
      </c>
      <c r="T151" s="671"/>
      <c r="U151" s="671"/>
      <c r="Y151" s="671"/>
      <c r="Z151" s="671"/>
      <c r="AD151" s="671"/>
      <c r="AE151" s="671"/>
      <c r="AI151" s="671"/>
      <c r="AJ151" s="671"/>
      <c r="AN151" s="671"/>
      <c r="AO151" s="671"/>
      <c r="AS151" s="671"/>
      <c r="AT151" s="671"/>
      <c r="AX151" s="671"/>
      <c r="AY151" s="671"/>
      <c r="BC151" s="671"/>
      <c r="BD151" s="671"/>
      <c r="BH151" s="671"/>
      <c r="BI151" s="671"/>
      <c r="BM151" s="671"/>
      <c r="BN151" s="671"/>
      <c r="BR151" s="671"/>
      <c r="BS151" s="671"/>
      <c r="BW151" s="671"/>
      <c r="BX151" s="671"/>
      <c r="CA151" s="669"/>
    </row>
    <row r="152" spans="2:81" s="658" customFormat="1" x14ac:dyDescent="0.35">
      <c r="B152" s="659"/>
      <c r="C152" s="659"/>
      <c r="D152" s="659"/>
      <c r="E152" s="659"/>
      <c r="F152" s="659"/>
      <c r="G152" s="659"/>
      <c r="H152" s="660"/>
      <c r="I152" s="672">
        <v>5</v>
      </c>
      <c r="J152" s="659">
        <f>COUNTIFS($J$12:$J$136,5)</f>
        <v>2</v>
      </c>
      <c r="K152" s="659">
        <f>COUNTIFS($K$12:$K$136,5)</f>
        <v>6</v>
      </c>
      <c r="T152" s="671"/>
      <c r="U152" s="671"/>
      <c r="Y152" s="671"/>
      <c r="Z152" s="671"/>
      <c r="AD152" s="671"/>
      <c r="AE152" s="671"/>
      <c r="AI152" s="671"/>
      <c r="AJ152" s="671"/>
      <c r="AN152" s="671"/>
      <c r="AO152" s="671"/>
      <c r="AS152" s="671"/>
      <c r="AT152" s="671"/>
      <c r="AX152" s="671"/>
      <c r="AY152" s="671"/>
      <c r="BC152" s="671"/>
      <c r="BD152" s="671"/>
      <c r="BH152" s="671"/>
      <c r="BI152" s="671"/>
      <c r="BM152" s="671"/>
      <c r="BN152" s="671"/>
      <c r="BR152" s="671"/>
      <c r="BS152" s="671"/>
      <c r="BW152" s="671"/>
      <c r="BX152" s="671"/>
      <c r="CA152" s="669"/>
    </row>
    <row r="153" spans="2:81" s="658" customFormat="1" x14ac:dyDescent="0.35">
      <c r="B153" s="659"/>
      <c r="C153" s="659"/>
      <c r="D153" s="659"/>
      <c r="E153" s="659"/>
      <c r="F153" s="659"/>
      <c r="G153" s="659"/>
      <c r="H153" s="660"/>
      <c r="I153" s="672">
        <v>6</v>
      </c>
      <c r="J153" s="659">
        <f>COUNTIFS($J$12:$J$136,6)</f>
        <v>2</v>
      </c>
      <c r="K153" s="659">
        <f>COUNTIFS($K$12:$K$136,6)</f>
        <v>4</v>
      </c>
      <c r="T153" s="671"/>
      <c r="U153" s="671"/>
      <c r="Y153" s="671"/>
      <c r="Z153" s="671"/>
      <c r="AD153" s="671"/>
      <c r="AE153" s="671"/>
      <c r="AI153" s="671"/>
      <c r="AJ153" s="671"/>
      <c r="AN153" s="671"/>
      <c r="AO153" s="671"/>
      <c r="AS153" s="671"/>
      <c r="AT153" s="671"/>
      <c r="AX153" s="671"/>
      <c r="AY153" s="671"/>
      <c r="BC153" s="671"/>
      <c r="BD153" s="671"/>
      <c r="BH153" s="671"/>
      <c r="BI153" s="671"/>
      <c r="BM153" s="671"/>
      <c r="BN153" s="671"/>
      <c r="BR153" s="671"/>
      <c r="BS153" s="671"/>
      <c r="BW153" s="671"/>
      <c r="BX153" s="671"/>
      <c r="CA153" s="669"/>
    </row>
    <row r="154" spans="2:81" s="658" customFormat="1" x14ac:dyDescent="0.35">
      <c r="B154" s="659"/>
      <c r="C154" s="659"/>
      <c r="D154" s="659"/>
      <c r="E154" s="659"/>
      <c r="F154" s="659"/>
      <c r="G154" s="659"/>
      <c r="H154" s="660"/>
      <c r="I154" s="672">
        <v>7</v>
      </c>
      <c r="J154" s="659">
        <f>COUNTIFS($J$12:$J$136,7)</f>
        <v>4</v>
      </c>
      <c r="K154" s="659">
        <f>COUNTIFS($K$12:$K$136,7)</f>
        <v>3</v>
      </c>
      <c r="T154" s="671"/>
      <c r="U154" s="671"/>
      <c r="Y154" s="671"/>
      <c r="Z154" s="671"/>
      <c r="AD154" s="671"/>
      <c r="AE154" s="671"/>
      <c r="AI154" s="671"/>
      <c r="AJ154" s="671"/>
      <c r="AN154" s="671"/>
      <c r="AO154" s="671"/>
      <c r="AS154" s="671"/>
      <c r="AT154" s="671"/>
      <c r="AX154" s="671"/>
      <c r="AY154" s="671"/>
      <c r="BC154" s="671"/>
      <c r="BD154" s="671"/>
      <c r="BH154" s="671"/>
      <c r="BI154" s="671"/>
      <c r="BM154" s="671"/>
      <c r="BN154" s="671"/>
      <c r="BR154" s="671"/>
      <c r="BS154" s="671"/>
      <c r="BW154" s="671"/>
      <c r="BX154" s="671"/>
      <c r="CA154" s="669"/>
    </row>
    <row r="155" spans="2:81" s="658" customFormat="1" x14ac:dyDescent="0.35">
      <c r="B155" s="659"/>
      <c r="C155" s="659"/>
      <c r="D155" s="659"/>
      <c r="E155" s="659"/>
      <c r="F155" s="659"/>
      <c r="G155" s="659"/>
      <c r="H155" s="660"/>
      <c r="I155" s="672">
        <v>8</v>
      </c>
      <c r="J155" s="659">
        <f>COUNTIFS($J$12:$J$136,8)</f>
        <v>4</v>
      </c>
      <c r="K155" s="659">
        <f>COUNTIFS($K$12:$K$136,8)</f>
        <v>2</v>
      </c>
      <c r="T155" s="671"/>
      <c r="U155" s="671"/>
      <c r="Y155" s="671"/>
      <c r="Z155" s="671"/>
      <c r="AD155" s="671"/>
      <c r="AE155" s="671"/>
      <c r="AI155" s="671"/>
      <c r="AJ155" s="671"/>
      <c r="AN155" s="671"/>
      <c r="AO155" s="671"/>
      <c r="AS155" s="671"/>
      <c r="AT155" s="671"/>
      <c r="AX155" s="671"/>
      <c r="AY155" s="671"/>
      <c r="BC155" s="671"/>
      <c r="BD155" s="671"/>
      <c r="BH155" s="671"/>
      <c r="BI155" s="671"/>
      <c r="BM155" s="671"/>
      <c r="BN155" s="671"/>
      <c r="BR155" s="671"/>
      <c r="BS155" s="671"/>
      <c r="BW155" s="671"/>
      <c r="BX155" s="671"/>
      <c r="CA155" s="669"/>
    </row>
    <row r="156" spans="2:81" s="658" customFormat="1" x14ac:dyDescent="0.35">
      <c r="B156" s="659"/>
      <c r="C156" s="659"/>
      <c r="D156" s="659"/>
      <c r="E156" s="659"/>
      <c r="F156" s="659"/>
      <c r="G156" s="659"/>
      <c r="H156" s="660"/>
      <c r="I156" s="672">
        <v>9</v>
      </c>
      <c r="J156" s="659">
        <f>COUNTIFS($J$12:$J$136,9)</f>
        <v>2</v>
      </c>
      <c r="K156" s="659">
        <f>COUNTIFS($K$12:$K$136,9)</f>
        <v>6</v>
      </c>
      <c r="T156" s="671"/>
      <c r="U156" s="671"/>
      <c r="Y156" s="671"/>
      <c r="Z156" s="671"/>
      <c r="AD156" s="671"/>
      <c r="AE156" s="671"/>
      <c r="AI156" s="671"/>
      <c r="AJ156" s="671"/>
      <c r="AN156" s="671"/>
      <c r="AO156" s="671"/>
      <c r="AS156" s="671"/>
      <c r="AT156" s="671"/>
      <c r="AX156" s="671"/>
      <c r="AY156" s="671"/>
      <c r="BC156" s="671"/>
      <c r="BD156" s="671"/>
      <c r="BH156" s="671"/>
      <c r="BI156" s="671"/>
      <c r="BM156" s="671"/>
      <c r="BN156" s="671"/>
      <c r="BR156" s="671"/>
      <c r="BS156" s="671"/>
      <c r="BW156" s="671"/>
      <c r="BX156" s="671"/>
      <c r="CA156" s="669"/>
    </row>
    <row r="157" spans="2:81" s="658" customFormat="1" x14ac:dyDescent="0.35">
      <c r="B157" s="659"/>
      <c r="C157" s="659"/>
      <c r="D157" s="659"/>
      <c r="E157" s="659"/>
      <c r="F157" s="659"/>
      <c r="G157" s="659"/>
      <c r="H157" s="660"/>
      <c r="I157" s="672">
        <v>10</v>
      </c>
      <c r="J157" s="659">
        <f>COUNTIFS($J$12:$J$136,10)</f>
        <v>0</v>
      </c>
      <c r="K157" s="659">
        <f>COUNTIFS($K$12:$K$136,10)</f>
        <v>3</v>
      </c>
      <c r="T157" s="671"/>
      <c r="U157" s="671"/>
      <c r="Y157" s="671"/>
      <c r="Z157" s="671"/>
      <c r="AD157" s="671"/>
      <c r="AE157" s="671"/>
      <c r="AI157" s="671"/>
      <c r="AJ157" s="671"/>
      <c r="AN157" s="671"/>
      <c r="AO157" s="671"/>
      <c r="AS157" s="671"/>
      <c r="AT157" s="671"/>
      <c r="AX157" s="671"/>
      <c r="AY157" s="671"/>
      <c r="BC157" s="671"/>
      <c r="BD157" s="671"/>
      <c r="BH157" s="671"/>
      <c r="BI157" s="671"/>
      <c r="BM157" s="671"/>
      <c r="BN157" s="671"/>
      <c r="BR157" s="671"/>
      <c r="BS157" s="671"/>
      <c r="BW157" s="671"/>
      <c r="BX157" s="671"/>
      <c r="CA157" s="669"/>
    </row>
    <row r="158" spans="2:81" s="658" customFormat="1" x14ac:dyDescent="0.35">
      <c r="B158" s="659"/>
      <c r="C158" s="659"/>
      <c r="D158" s="659"/>
      <c r="E158" s="659"/>
      <c r="F158" s="659"/>
      <c r="G158" s="659"/>
      <c r="H158" s="660"/>
      <c r="I158" s="661"/>
      <c r="T158" s="671"/>
      <c r="U158" s="671"/>
      <c r="Y158" s="671"/>
      <c r="Z158" s="671"/>
      <c r="AD158" s="671"/>
      <c r="AE158" s="671"/>
      <c r="AI158" s="671"/>
      <c r="AJ158" s="671"/>
      <c r="AN158" s="671"/>
      <c r="AO158" s="671"/>
      <c r="AS158" s="671"/>
      <c r="AT158" s="671"/>
      <c r="AX158" s="671"/>
      <c r="AY158" s="671"/>
      <c r="BC158" s="671"/>
      <c r="BD158" s="671"/>
      <c r="BH158" s="671"/>
      <c r="BI158" s="671"/>
      <c r="BM158" s="671"/>
      <c r="BN158" s="671"/>
      <c r="BR158" s="671"/>
      <c r="BS158" s="671"/>
      <c r="BW158" s="671"/>
      <c r="BX158" s="671"/>
      <c r="CA158" s="669"/>
    </row>
    <row r="159" spans="2:81" x14ac:dyDescent="0.35">
      <c r="H159" s="85"/>
    </row>
    <row r="160" spans="2:81" x14ac:dyDescent="0.35">
      <c r="H160" s="85"/>
    </row>
    <row r="161" spans="8:8" x14ac:dyDescent="0.35">
      <c r="H161" s="85"/>
    </row>
    <row r="162" spans="8:8" x14ac:dyDescent="0.35">
      <c r="H162" s="85"/>
    </row>
    <row r="163" spans="8:8" x14ac:dyDescent="0.35">
      <c r="H163" s="85"/>
    </row>
    <row r="164" spans="8:8" x14ac:dyDescent="0.35">
      <c r="H164" s="85"/>
    </row>
    <row r="165" spans="8:8" x14ac:dyDescent="0.35">
      <c r="H165" s="85"/>
    </row>
    <row r="166" spans="8:8" x14ac:dyDescent="0.35">
      <c r="H166" s="85"/>
    </row>
    <row r="167" spans="8:8" x14ac:dyDescent="0.35">
      <c r="H167" s="85"/>
    </row>
    <row r="168" spans="8:8" x14ac:dyDescent="0.35">
      <c r="H168" s="85"/>
    </row>
    <row r="169" spans="8:8" x14ac:dyDescent="0.35">
      <c r="H169" s="85"/>
    </row>
    <row r="170" spans="8:8" x14ac:dyDescent="0.35">
      <c r="H170" s="85"/>
    </row>
    <row r="171" spans="8:8" x14ac:dyDescent="0.35">
      <c r="H171" s="85"/>
    </row>
    <row r="172" spans="8:8" x14ac:dyDescent="0.35">
      <c r="H172" s="85"/>
    </row>
    <row r="173" spans="8:8" x14ac:dyDescent="0.35">
      <c r="H173" s="85"/>
    </row>
    <row r="174" spans="8:8" x14ac:dyDescent="0.35">
      <c r="H174" s="85"/>
    </row>
    <row r="175" spans="8:8" x14ac:dyDescent="0.35">
      <c r="H175" s="85"/>
    </row>
    <row r="176" spans="8:8" x14ac:dyDescent="0.35">
      <c r="H176" s="85"/>
    </row>
    <row r="177" spans="8:8" x14ac:dyDescent="0.35">
      <c r="H177" s="85"/>
    </row>
    <row r="178" spans="8:8" x14ac:dyDescent="0.35">
      <c r="H178" s="85"/>
    </row>
    <row r="179" spans="8:8" x14ac:dyDescent="0.35">
      <c r="H179" s="85"/>
    </row>
  </sheetData>
  <dataConsolidate/>
  <mergeCells count="127">
    <mergeCell ref="H138:I138"/>
    <mergeCell ref="R138:V138"/>
    <mergeCell ref="H4:BZ4"/>
    <mergeCell ref="H6:H10"/>
    <mergeCell ref="I6:I10"/>
    <mergeCell ref="J6:J10"/>
    <mergeCell ref="H137:I137"/>
    <mergeCell ref="K6:K10"/>
    <mergeCell ref="Q8:Q10"/>
    <mergeCell ref="R8:V8"/>
    <mergeCell ref="W8:AA8"/>
    <mergeCell ref="BF7:BO7"/>
    <mergeCell ref="R9:V9"/>
    <mergeCell ref="L7:L10"/>
    <mergeCell ref="AQ8:AU8"/>
    <mergeCell ref="AV9:AZ9"/>
    <mergeCell ref="W9:AA9"/>
    <mergeCell ref="AB9:AF9"/>
    <mergeCell ref="AG9:AK9"/>
    <mergeCell ref="AQ9:AU9"/>
    <mergeCell ref="AB8:AF8"/>
    <mergeCell ref="L6:Q6"/>
    <mergeCell ref="N8:N10"/>
    <mergeCell ref="O8:O10"/>
    <mergeCell ref="P8:P10"/>
    <mergeCell ref="BA9:BE9"/>
    <mergeCell ref="AL8:AP8"/>
    <mergeCell ref="AG8:AK8"/>
    <mergeCell ref="BA8:BE8"/>
    <mergeCell ref="AV144:AZ144"/>
    <mergeCell ref="AL7:AU7"/>
    <mergeCell ref="M7:M10"/>
    <mergeCell ref="N7:Q7"/>
    <mergeCell ref="AL9:AP9"/>
    <mergeCell ref="AG142:AK142"/>
    <mergeCell ref="AL142:AP142"/>
    <mergeCell ref="AL141:AP141"/>
    <mergeCell ref="AQ141:AU141"/>
    <mergeCell ref="AV141:AZ141"/>
    <mergeCell ref="AG141:AK141"/>
    <mergeCell ref="R6:BY6"/>
    <mergeCell ref="AV8:AZ8"/>
    <mergeCell ref="BP7:BY7"/>
    <mergeCell ref="AB7:AK7"/>
    <mergeCell ref="H142:I142"/>
    <mergeCell ref="R142:V142"/>
    <mergeCell ref="W142:AA142"/>
    <mergeCell ref="AB142:AF142"/>
    <mergeCell ref="H141:I141"/>
    <mergeCell ref="AB141:AF141"/>
    <mergeCell ref="R141:V141"/>
    <mergeCell ref="W141:AA141"/>
    <mergeCell ref="H139:I139"/>
    <mergeCell ref="R139:V139"/>
    <mergeCell ref="AB139:AF139"/>
    <mergeCell ref="H140:I140"/>
    <mergeCell ref="BK141:BO141"/>
    <mergeCell ref="BF139:BJ139"/>
    <mergeCell ref="BF141:BJ141"/>
    <mergeCell ref="BF138:BJ138"/>
    <mergeCell ref="BK138:BO138"/>
    <mergeCell ref="BP140:BT140"/>
    <mergeCell ref="BU140:BY140"/>
    <mergeCell ref="AQ142:AU142"/>
    <mergeCell ref="BK145:BO145"/>
    <mergeCell ref="CA6:CA10"/>
    <mergeCell ref="W139:AA139"/>
    <mergeCell ref="AV138:AZ138"/>
    <mergeCell ref="BK139:BO139"/>
    <mergeCell ref="BP139:BT139"/>
    <mergeCell ref="R7:AA7"/>
    <mergeCell ref="BU138:BY138"/>
    <mergeCell ref="AV139:AZ139"/>
    <mergeCell ref="AG139:AK139"/>
    <mergeCell ref="AL139:AP139"/>
    <mergeCell ref="AL138:AP138"/>
    <mergeCell ref="BA139:BE139"/>
    <mergeCell ref="AV7:BE7"/>
    <mergeCell ref="AQ139:AU139"/>
    <mergeCell ref="W138:AA138"/>
    <mergeCell ref="AB138:AF138"/>
    <mergeCell ref="AG138:AK138"/>
    <mergeCell ref="AQ138:AU138"/>
    <mergeCell ref="BA138:BE138"/>
    <mergeCell ref="BF9:BJ9"/>
    <mergeCell ref="BK9:BO9"/>
    <mergeCell ref="BP9:BT9"/>
    <mergeCell ref="BU9:BY9"/>
    <mergeCell ref="BA145:BE145"/>
    <mergeCell ref="BF145:BJ145"/>
    <mergeCell ref="BA146:BE146"/>
    <mergeCell ref="BF146:BJ146"/>
    <mergeCell ref="BZ6:BZ10"/>
    <mergeCell ref="BK8:BO8"/>
    <mergeCell ref="BU141:BY141"/>
    <mergeCell ref="BP141:BT141"/>
    <mergeCell ref="BU139:BY139"/>
    <mergeCell ref="BP138:BT138"/>
    <mergeCell ref="BU8:BY8"/>
    <mergeCell ref="BP8:BT8"/>
    <mergeCell ref="BF8:BJ8"/>
    <mergeCell ref="BF142:BJ142"/>
    <mergeCell ref="BK142:BO142"/>
    <mergeCell ref="BU146:BY146"/>
    <mergeCell ref="BP146:BT146"/>
    <mergeCell ref="BU145:BY145"/>
    <mergeCell ref="BP145:BT145"/>
    <mergeCell ref="BU142:BY142"/>
    <mergeCell ref="BA141:BE141"/>
    <mergeCell ref="BA142:BE142"/>
    <mergeCell ref="BP142:BT142"/>
    <mergeCell ref="BK146:BO146"/>
    <mergeCell ref="R146:V146"/>
    <mergeCell ref="W146:AA146"/>
    <mergeCell ref="AB146:AF146"/>
    <mergeCell ref="AG146:AK146"/>
    <mergeCell ref="AL146:AP146"/>
    <mergeCell ref="AQ146:AU146"/>
    <mergeCell ref="AV146:AZ146"/>
    <mergeCell ref="AV142:AZ142"/>
    <mergeCell ref="R145:V145"/>
    <mergeCell ref="W145:AA145"/>
    <mergeCell ref="AB145:AF145"/>
    <mergeCell ref="AG145:AK145"/>
    <mergeCell ref="AL145:AP145"/>
    <mergeCell ref="AQ145:AU145"/>
    <mergeCell ref="AV145:AZ145"/>
  </mergeCells>
  <conditionalFormatting sqref="BP138 S143:V143 BQ143:BT143 BG143:BJ143 AC143:AF143 AM143:AP143 AW143:AZ143 AB138:AB143 BU138:BU143 BK138:BK143 BF138:BF143 BA141:BA143 AV138:AV143 AQ138:AQ143 AL138:AL143 AG138:AG143 W138:W143 BV143:CA143 R138:R143 BL143:BO143 BB143:BE143 AR143:AU143 AH143:AK143 X143:AA143 X12 AB23:BZ23 O51:P51 R45:V45 P88 Q126:BE126 L125 L88:M88 BZ138:BZ142 L66 R88:AH88 H82:Q82 L12:U12 L124:BY124 L23:O23 L29:O29 L45:P45 L83:U83 L22:U22 R23:V23 X23:X24 AF24:BZ24 W46:X46 AK88:AM88 AP88:BZ88 AV56:BY56 R65:AU66 BE65:BZ65 BA65 BF66:BZ66 BF94:BZ95 AG45:BZ45 R94:AP94 R133:BE133 L44:X44 L52 R51:BZ52 R56:AF56 BF67:BY67 R60:AA61 L76:M76 P76 R63:AA63 L59:P59 BZ59 R95:AK95 L51:M51 R58:AA58 L60:M61 P60:P61 BF63:BZ63 BF60:BZ61 P65 L65:M65 L49:O50 R71:AU71 R72:AK72 W47:BY47 BP69:BY70 BF48:BY48 L47:P48 L24:P28 L71:L72 P94:P95 P56:P58 L94:M95 L56:M58 L30:M31 R31:X31 R76:AZ76 R78:AZ78 P78 L78:M78 BU121:BY121 BP122:BY123 AV21:BY21 AV58:BZ58 L120:P123 R24:X26 AL19:BY20 BP133:BY133 AA25:BZ26 AA24:AB24 AA44:BZ44 Y44:Z45 BZ132:BZ133 L128:P131 L127:BE127 BF126:BY127 L63:M63 P63 L67:P69 BZ67:BZ70 AV49:BZ50 AL86:BY86 R125:BY125 L110:P112 BM112:BY112 R112:BJ112 BZ118:CA119 CA79 BP141:BP143 CB82:IV82 CA82:CA83 AB29:BZ30 L13:M13 R13:X13 AB14:CA15 R86:AA86 R128:BZ131 AA13 AL13:CA13 CA137:CA142 BZ121:CA123 BP120:BZ120 AA31:AF31 AL31:BZ31 R30:V30 AB27:BZ27 R27:V27 BZ47:BZ48 AB49:AK50 AP49:AP50 R120:AU123 CA55:CA72 CA44:CA53 R67:AK67 BZ124:BZ127 BF71:BZ72 BK78:BZ78 BF76:BZ76 BZ100:CA100 L102:P102 BZ102:CA102 CA86:CA98 BZ106:CA108 L100:P100 AA12:CA12 CA16:CA32 CA110:CA111 BZ110:BZ113 L11:CA11 BZ115:BZ117 O30:P31 R57:BZ57 CA124:CA133">
    <cfRule type="cellIs" dxfId="470" priority="1318" stopIfTrue="1" operator="equal">
      <formula>0</formula>
    </cfRule>
  </conditionalFormatting>
  <conditionalFormatting sqref="V12:W12">
    <cfRule type="cellIs" dxfId="469" priority="1316" stopIfTrue="1" operator="equal">
      <formula>0</formula>
    </cfRule>
  </conditionalFormatting>
  <conditionalFormatting sqref="R82:BZ82">
    <cfRule type="cellIs" dxfId="468" priority="1313" stopIfTrue="1" operator="equal">
      <formula>0</formula>
    </cfRule>
  </conditionalFormatting>
  <conditionalFormatting sqref="X83:BZ83">
    <cfRule type="cellIs" dxfId="467" priority="1312" stopIfTrue="1" operator="equal">
      <formula>0</formula>
    </cfRule>
  </conditionalFormatting>
  <conditionalFormatting sqref="V83:W83">
    <cfRule type="cellIs" dxfId="466" priority="1311" stopIfTrue="1" operator="equal">
      <formula>0</formula>
    </cfRule>
  </conditionalFormatting>
  <conditionalFormatting sqref="X22 AA22:BZ22">
    <cfRule type="cellIs" dxfId="465" priority="1310" stopIfTrue="1" operator="equal">
      <formula>0</formula>
    </cfRule>
  </conditionalFormatting>
  <conditionalFormatting sqref="V22:W22">
    <cfRule type="cellIs" dxfId="464" priority="1309" stopIfTrue="1" operator="equal">
      <formula>0</formula>
    </cfRule>
  </conditionalFormatting>
  <conditionalFormatting sqref="W23 AA23">
    <cfRule type="cellIs" dxfId="463" priority="1304" stopIfTrue="1" operator="equal">
      <formula>0</formula>
    </cfRule>
  </conditionalFormatting>
  <conditionalFormatting sqref="AQ46:BZ46">
    <cfRule type="cellIs" dxfId="462" priority="1303" stopIfTrue="1" operator="equal">
      <formula>0</formula>
    </cfRule>
  </conditionalFormatting>
  <conditionalFormatting sqref="L46:M46 O46:P46 AL46:AP46">
    <cfRule type="cellIs" dxfId="461" priority="1302" stopIfTrue="1" operator="equal">
      <formula>0</formula>
    </cfRule>
  </conditionalFormatting>
  <conditionalFormatting sqref="R28:X28 AA28:BZ28">
    <cfRule type="cellIs" dxfId="460" priority="1294" stopIfTrue="1" operator="equal">
      <formula>0</formula>
    </cfRule>
  </conditionalFormatting>
  <conditionalFormatting sqref="AV59:BY59">
    <cfRule type="cellIs" dxfId="459" priority="1292" stopIfTrue="1" operator="equal">
      <formula>0</formula>
    </cfRule>
  </conditionalFormatting>
  <conditionalFormatting sqref="AQ21:AU21">
    <cfRule type="cellIs" dxfId="458" priority="1289" stopIfTrue="1" operator="equal">
      <formula>0</formula>
    </cfRule>
  </conditionalFormatting>
  <conditionalFormatting sqref="BZ56">
    <cfRule type="cellIs" dxfId="457" priority="1281" stopIfTrue="1" operator="equal">
      <formula>0</formula>
    </cfRule>
  </conditionalFormatting>
  <conditionalFormatting sqref="O55:P55 L55:M55 R55:AK55 AV55:BZ55">
    <cfRule type="cellIs" dxfId="456" priority="1278" stopIfTrue="1" operator="equal">
      <formula>0</formula>
    </cfRule>
  </conditionalFormatting>
  <conditionalFormatting sqref="O64:P64 L64:M64 R64:BZ64">
    <cfRule type="cellIs" dxfId="455" priority="1277" stopIfTrue="1" operator="equal">
      <formula>0</formula>
    </cfRule>
  </conditionalFormatting>
  <conditionalFormatting sqref="O93:P93 L93:M93 R93:BZ93">
    <cfRule type="cellIs" dxfId="454" priority="1267" stopIfTrue="1" operator="equal">
      <formula>0</formula>
    </cfRule>
  </conditionalFormatting>
  <conditionalFormatting sqref="L137">
    <cfRule type="cellIs" dxfId="453" priority="1324" stopIfTrue="1" operator="lessThan">
      <formula>#REF!</formula>
    </cfRule>
  </conditionalFormatting>
  <conditionalFormatting sqref="R110:BY110 R100:BY100 R102:AP102 BK102:BY102 R111:BE111 BP111:BY111 R70:AU70 R69:AK69">
    <cfRule type="cellIs" dxfId="452" priority="1252" stopIfTrue="1" operator="equal">
      <formula>0</formula>
    </cfRule>
  </conditionalFormatting>
  <conditionalFormatting sqref="O32:P32 L32:M32 R32:X32 R87:X87 L87:M87 O87:P87 AL32:BZ32 AA32 AA87:BZ87">
    <cfRule type="cellIs" dxfId="451" priority="1251" stopIfTrue="1" operator="equal">
      <formula>0</formula>
    </cfRule>
  </conditionalFormatting>
  <conditionalFormatting sqref="P89 R89:AF89 L89:M89 AU89:BZ89 AQ89:AR89 AK89">
    <cfRule type="cellIs" dxfId="450" priority="1249" stopIfTrue="1" operator="equal">
      <formula>0</formula>
    </cfRule>
  </conditionalFormatting>
  <conditionalFormatting sqref="P132 L132:M132 R132:BE132 BP132:BY132">
    <cfRule type="cellIs" dxfId="449" priority="1212" stopIfTrue="1" operator="equal">
      <formula>0</formula>
    </cfRule>
  </conditionalFormatting>
  <conditionalFormatting sqref="R68:AK68 BP68:BY68">
    <cfRule type="cellIs" dxfId="448" priority="1220" stopIfTrue="1" operator="equal">
      <formula>0</formula>
    </cfRule>
  </conditionalFormatting>
  <conditionalFormatting sqref="AL21:AO21">
    <cfRule type="cellIs" dxfId="447" priority="1183" stopIfTrue="1" operator="equal">
      <formula>0</formula>
    </cfRule>
  </conditionalFormatting>
  <conditionalFormatting sqref="AP21">
    <cfRule type="cellIs" dxfId="446" priority="1182" stopIfTrue="1" operator="equal">
      <formula>0</formula>
    </cfRule>
  </conditionalFormatting>
  <conditionalFormatting sqref="R46:V46 AA46">
    <cfRule type="cellIs" dxfId="445" priority="1172" stopIfTrue="1" operator="equal">
      <formula>0</formula>
    </cfRule>
  </conditionalFormatting>
  <conditionalFormatting sqref="AB46:AG46 AI46:AK46">
    <cfRule type="cellIs" dxfId="444" priority="1159" stopIfTrue="1" operator="equal">
      <formula>0</formula>
    </cfRule>
  </conditionalFormatting>
  <conditionalFormatting sqref="R59:AA59">
    <cfRule type="cellIs" dxfId="443" priority="1155" stopIfTrue="1" operator="equal">
      <formula>0</formula>
    </cfRule>
  </conditionalFormatting>
  <conditionalFormatting sqref="AC24:AE24">
    <cfRule type="cellIs" dxfId="442" priority="1143" stopIfTrue="1" operator="equal">
      <formula>0</formula>
    </cfRule>
  </conditionalFormatting>
  <conditionalFormatting sqref="AS89:AT89">
    <cfRule type="cellIs" dxfId="441" priority="1126" stopIfTrue="1" operator="equal">
      <formula>0</formula>
    </cfRule>
  </conditionalFormatting>
  <conditionalFormatting sqref="BC65:BD65">
    <cfRule type="cellIs" dxfId="440" priority="1117" stopIfTrue="1" operator="equal">
      <formula>0</formula>
    </cfRule>
  </conditionalFormatting>
  <conditionalFormatting sqref="BB65">
    <cfRule type="cellIs" dxfId="439" priority="1116" stopIfTrue="1" operator="equal">
      <formula>0</formula>
    </cfRule>
  </conditionalFormatting>
  <conditionalFormatting sqref="BL112">
    <cfRule type="cellIs" dxfId="438" priority="1080" stopIfTrue="1" operator="equal">
      <formula>0</formula>
    </cfRule>
  </conditionalFormatting>
  <conditionalFormatting sqref="W45:X45">
    <cfRule type="cellIs" dxfId="437" priority="1054" stopIfTrue="1" operator="equal">
      <formula>0</formula>
    </cfRule>
  </conditionalFormatting>
  <conditionalFormatting sqref="AA45">
    <cfRule type="cellIs" dxfId="436" priority="1053" stopIfTrue="1" operator="equal">
      <formula>0</formula>
    </cfRule>
  </conditionalFormatting>
  <conditionalFormatting sqref="Q86">
    <cfRule type="cellIs" dxfId="435" priority="1046" stopIfTrue="1" operator="equal">
      <formula>0</formula>
    </cfRule>
  </conditionalFormatting>
  <conditionalFormatting sqref="AG86 AI86:AK86">
    <cfRule type="cellIs" dxfId="434" priority="1042" stopIfTrue="1" operator="equal">
      <formula>0</formula>
    </cfRule>
  </conditionalFormatting>
  <conditionalFormatting sqref="AS102:AU102 AQ102">
    <cfRule type="cellIs" dxfId="433" priority="1010" stopIfTrue="1" operator="equal">
      <formula>0</formula>
    </cfRule>
  </conditionalFormatting>
  <conditionalFormatting sqref="AR102">
    <cfRule type="cellIs" dxfId="432" priority="1009" stopIfTrue="1" operator="equal">
      <formula>0</formula>
    </cfRule>
  </conditionalFormatting>
  <conditionalFormatting sqref="AZ102">
    <cfRule type="cellIs" dxfId="431" priority="1008" stopIfTrue="1" operator="equal">
      <formula>0</formula>
    </cfRule>
  </conditionalFormatting>
  <conditionalFormatting sqref="AW102">
    <cfRule type="cellIs" dxfId="430" priority="1007" stopIfTrue="1" operator="equal">
      <formula>0</formula>
    </cfRule>
  </conditionalFormatting>
  <conditionalFormatting sqref="AS50:AU50">
    <cfRule type="cellIs" dxfId="429" priority="999" stopIfTrue="1" operator="equal">
      <formula>0</formula>
    </cfRule>
  </conditionalFormatting>
  <conditionalFormatting sqref="AQ49:AR49">
    <cfRule type="cellIs" dxfId="428" priority="998" stopIfTrue="1" operator="equal">
      <formula>0</formula>
    </cfRule>
  </conditionalFormatting>
  <conditionalFormatting sqref="AQ50:AR50">
    <cfRule type="cellIs" dxfId="427" priority="1000" stopIfTrue="1" operator="equal">
      <formula>0</formula>
    </cfRule>
  </conditionalFormatting>
  <conditionalFormatting sqref="AS49:AU49">
    <cfRule type="cellIs" dxfId="426" priority="997" stopIfTrue="1" operator="equal">
      <formula>0</formula>
    </cfRule>
  </conditionalFormatting>
  <conditionalFormatting sqref="AL55:AU55">
    <cfRule type="cellIs" dxfId="425" priority="948" stopIfTrue="1" operator="equal">
      <formula>0</formula>
    </cfRule>
  </conditionalFormatting>
  <conditionalFormatting sqref="AB32:AK32">
    <cfRule type="cellIs" dxfId="424" priority="952" stopIfTrue="1" operator="equal">
      <formula>0</formula>
    </cfRule>
  </conditionalFormatting>
  <conditionalFormatting sqref="AH86">
    <cfRule type="cellIs" dxfId="423" priority="943" stopIfTrue="1" operator="equal">
      <formula>0</formula>
    </cfRule>
  </conditionalFormatting>
  <conditionalFormatting sqref="AH46">
    <cfRule type="cellIs" dxfId="422" priority="936" stopIfTrue="1" operator="equal">
      <formula>0</formula>
    </cfRule>
  </conditionalFormatting>
  <conditionalFormatting sqref="P53 L53:M53 R53:BZ53">
    <cfRule type="cellIs" dxfId="421" priority="924" stopIfTrue="1" operator="equal">
      <formula>0</formula>
    </cfRule>
  </conditionalFormatting>
  <conditionalFormatting sqref="AZ65 AV65">
    <cfRule type="cellIs" dxfId="420" priority="901" stopIfTrue="1" operator="equal">
      <formula>0</formula>
    </cfRule>
  </conditionalFormatting>
  <conditionalFormatting sqref="AX65">
    <cfRule type="cellIs" dxfId="419" priority="900" stopIfTrue="1" operator="equal">
      <formula>0</formula>
    </cfRule>
  </conditionalFormatting>
  <conditionalFormatting sqref="AX102:AY102">
    <cfRule type="cellIs" dxfId="418" priority="886" stopIfTrue="1" operator="equal">
      <formula>0</formula>
    </cfRule>
  </conditionalFormatting>
  <conditionalFormatting sqref="AW65">
    <cfRule type="cellIs" dxfId="417" priority="899" stopIfTrue="1" operator="equal">
      <formula>0</formula>
    </cfRule>
  </conditionalFormatting>
  <conditionalFormatting sqref="BE94 BA94">
    <cfRule type="cellIs" dxfId="416" priority="892" stopIfTrue="1" operator="equal">
      <formula>0</formula>
    </cfRule>
  </conditionalFormatting>
  <conditionalFormatting sqref="BB94">
    <cfRule type="cellIs" dxfId="415" priority="890" stopIfTrue="1" operator="equal">
      <formula>0</formula>
    </cfRule>
  </conditionalFormatting>
  <conditionalFormatting sqref="BC94:BD94">
    <cfRule type="cellIs" dxfId="414" priority="891" stopIfTrue="1" operator="equal">
      <formula>0</formula>
    </cfRule>
  </conditionalFormatting>
  <conditionalFormatting sqref="AL56:AU56">
    <cfRule type="cellIs" dxfId="413" priority="871" stopIfTrue="1" operator="equal">
      <formula>0</formula>
    </cfRule>
  </conditionalFormatting>
  <conditionalFormatting sqref="BF68:BJ68">
    <cfRule type="cellIs" dxfId="412" priority="869" stopIfTrue="1" operator="equal">
      <formula>0</formula>
    </cfRule>
  </conditionalFormatting>
  <conditionalFormatting sqref="BK68 BM68:BO68">
    <cfRule type="cellIs" dxfId="411" priority="868" stopIfTrue="1" operator="equal">
      <formula>0</formula>
    </cfRule>
  </conditionalFormatting>
  <conditionalFormatting sqref="BL68">
    <cfRule type="cellIs" dxfId="410" priority="867" stopIfTrue="1" operator="equal">
      <formula>0</formula>
    </cfRule>
  </conditionalFormatting>
  <conditionalFormatting sqref="BF69:BJ69">
    <cfRule type="cellIs" dxfId="409" priority="866" stopIfTrue="1" operator="equal">
      <formula>0</formula>
    </cfRule>
  </conditionalFormatting>
  <conditionalFormatting sqref="BK69:BK70 BM69:BO70">
    <cfRule type="cellIs" dxfId="408" priority="865" stopIfTrue="1" operator="equal">
      <formula>0</formula>
    </cfRule>
  </conditionalFormatting>
  <conditionalFormatting sqref="BL69:BL70">
    <cfRule type="cellIs" dxfId="407" priority="864" stopIfTrue="1" operator="equal">
      <formula>0</formula>
    </cfRule>
  </conditionalFormatting>
  <conditionalFormatting sqref="BM120:BO120 AV120:BK120">
    <cfRule type="cellIs" dxfId="406" priority="844" stopIfTrue="1" operator="equal">
      <formula>0</formula>
    </cfRule>
  </conditionalFormatting>
  <conditionalFormatting sqref="BL120">
    <cfRule type="cellIs" dxfId="405" priority="843" stopIfTrue="1" operator="equal">
      <formula>0</formula>
    </cfRule>
  </conditionalFormatting>
  <conditionalFormatting sqref="AV121:BE121">
    <cfRule type="cellIs" dxfId="404" priority="840" stopIfTrue="1" operator="equal">
      <formula>0</formula>
    </cfRule>
  </conditionalFormatting>
  <conditionalFormatting sqref="L75 R75:AK75 AV75:AZ75 BP75:BZ75">
    <cfRule type="cellIs" dxfId="403" priority="815" stopIfTrue="1" operator="equal">
      <formula>0</formula>
    </cfRule>
  </conditionalFormatting>
  <conditionalFormatting sqref="AV122:BE122">
    <cfRule type="cellIs" dxfId="402" priority="838" stopIfTrue="1" operator="equal">
      <formula>0</formula>
    </cfRule>
  </conditionalFormatting>
  <conditionalFormatting sqref="AV123:BE123">
    <cfRule type="cellIs" dxfId="401" priority="836" stopIfTrue="1" operator="equal">
      <formula>0</formula>
    </cfRule>
  </conditionalFormatting>
  <conditionalFormatting sqref="L79 R79:AK79 AV79:AZ79 BP79:BZ79">
    <cfRule type="cellIs" dxfId="400" priority="813" stopIfTrue="1" operator="equal">
      <formula>0</formula>
    </cfRule>
  </conditionalFormatting>
  <conditionalFormatting sqref="BB66">
    <cfRule type="cellIs" dxfId="399" priority="823" stopIfTrue="1" operator="equal">
      <formula>0</formula>
    </cfRule>
  </conditionalFormatting>
  <conditionalFormatting sqref="AX66 AZ66">
    <cfRule type="cellIs" dxfId="398" priority="828" stopIfTrue="1" operator="equal">
      <formula>0</formula>
    </cfRule>
  </conditionalFormatting>
  <conditionalFormatting sqref="AV66">
    <cfRule type="cellIs" dxfId="397" priority="826" stopIfTrue="1" operator="equal">
      <formula>0</formula>
    </cfRule>
  </conditionalFormatting>
  <conditionalFormatting sqref="AW66">
    <cfRule type="cellIs" dxfId="396" priority="827" stopIfTrue="1" operator="equal">
      <formula>0</formula>
    </cfRule>
  </conditionalFormatting>
  <conditionalFormatting sqref="BC66:BD66">
    <cfRule type="cellIs" dxfId="395" priority="824" stopIfTrue="1" operator="equal">
      <formula>0</formula>
    </cfRule>
  </conditionalFormatting>
  <conditionalFormatting sqref="AV48:BE48">
    <cfRule type="cellIs" dxfId="394" priority="829" stopIfTrue="1" operator="equal">
      <formula>0</formula>
    </cfRule>
  </conditionalFormatting>
  <conditionalFormatting sqref="BE66 BA66">
    <cfRule type="cellIs" dxfId="393" priority="825" stopIfTrue="1" operator="equal">
      <formula>0</formula>
    </cfRule>
  </conditionalFormatting>
  <conditionalFormatting sqref="N46">
    <cfRule type="cellIs" dxfId="392" priority="821" stopIfTrue="1" operator="equal">
      <formula>0</formula>
    </cfRule>
  </conditionalFormatting>
  <conditionalFormatting sqref="P73 L73:M73 R73:AU73 BK73:BZ73">
    <cfRule type="cellIs" dxfId="391" priority="820" stopIfTrue="1" operator="equal">
      <formula>0</formula>
    </cfRule>
  </conditionalFormatting>
  <conditionalFormatting sqref="P62 L62:M62 R62:AA62 BK62:BZ62">
    <cfRule type="cellIs" dxfId="390" priority="819" stopIfTrue="1" operator="equal">
      <formula>0</formula>
    </cfRule>
  </conditionalFormatting>
  <conditionalFormatting sqref="L74 R74:AK74 AV74:AZ74 BK74:BZ74">
    <cfRule type="cellIs" dxfId="389" priority="817" stopIfTrue="1" operator="equal">
      <formula>0</formula>
    </cfRule>
  </conditionalFormatting>
  <conditionalFormatting sqref="AL74:AU74">
    <cfRule type="cellIs" dxfId="388" priority="816" stopIfTrue="1" operator="equal">
      <formula>0</formula>
    </cfRule>
  </conditionalFormatting>
  <conditionalFormatting sqref="BF73:BJ73">
    <cfRule type="cellIs" dxfId="387" priority="809" stopIfTrue="1" operator="equal">
      <formula>0</formula>
    </cfRule>
  </conditionalFormatting>
  <conditionalFormatting sqref="AL75:AU75">
    <cfRule type="cellIs" dxfId="386" priority="814" stopIfTrue="1" operator="equal">
      <formula>0</formula>
    </cfRule>
  </conditionalFormatting>
  <conditionalFormatting sqref="BF74:BJ74">
    <cfRule type="cellIs" dxfId="385" priority="807" stopIfTrue="1" operator="equal">
      <formula>0</formula>
    </cfRule>
  </conditionalFormatting>
  <conditionalFormatting sqref="AL79:AU79">
    <cfRule type="cellIs" dxfId="384" priority="812" stopIfTrue="1" operator="equal">
      <formula>0</formula>
    </cfRule>
  </conditionalFormatting>
  <conditionalFormatting sqref="BF62:BJ62">
    <cfRule type="cellIs" dxfId="383" priority="808" stopIfTrue="1" operator="equal">
      <formula>0</formula>
    </cfRule>
  </conditionalFormatting>
  <conditionalFormatting sqref="BK75:BO75">
    <cfRule type="cellIs" dxfId="382" priority="803" stopIfTrue="1" operator="equal">
      <formula>0</formula>
    </cfRule>
  </conditionalFormatting>
  <conditionalFormatting sqref="BH111:BJ111">
    <cfRule type="cellIs" dxfId="381" priority="782" stopIfTrue="1" operator="equal">
      <formula>0</formula>
    </cfRule>
  </conditionalFormatting>
  <conditionalFormatting sqref="R97:AP97 BA97:BY97 R98:AU98 BF98:BY98 R96:BY96">
    <cfRule type="cellIs" dxfId="380" priority="765" stopIfTrue="1" operator="equal">
      <formula>0</formula>
    </cfRule>
  </conditionalFormatting>
  <conditionalFormatting sqref="AZ97 AV97">
    <cfRule type="cellIs" dxfId="379" priority="764" stopIfTrue="1" operator="equal">
      <formula>0</formula>
    </cfRule>
  </conditionalFormatting>
  <conditionalFormatting sqref="R107:BE108 BK107:BY108 L106:P108">
    <cfRule type="cellIs" dxfId="378" priority="775" stopIfTrue="1" operator="equal">
      <formula>0</formula>
    </cfRule>
  </conditionalFormatting>
  <conditionalFormatting sqref="R106:BY106">
    <cfRule type="cellIs" dxfId="377" priority="774" stopIfTrue="1" operator="equal">
      <formula>0</formula>
    </cfRule>
  </conditionalFormatting>
  <conditionalFormatting sqref="BF107 BH107:BJ107">
    <cfRule type="cellIs" dxfId="376" priority="772" stopIfTrue="1" operator="equal">
      <formula>0</formula>
    </cfRule>
  </conditionalFormatting>
  <conditionalFormatting sqref="BG107">
    <cfRule type="cellIs" dxfId="375" priority="771" stopIfTrue="1" operator="equal">
      <formula>0</formula>
    </cfRule>
  </conditionalFormatting>
  <conditionalFormatting sqref="BH108:BJ108">
    <cfRule type="cellIs" dxfId="374" priority="770" stopIfTrue="1" operator="equal">
      <formula>0</formula>
    </cfRule>
  </conditionalFormatting>
  <conditionalFormatting sqref="BG108">
    <cfRule type="cellIs" dxfId="373" priority="769" stopIfTrue="1" operator="equal">
      <formula>0</formula>
    </cfRule>
  </conditionalFormatting>
  <conditionalFormatting sqref="BE98 BA98">
    <cfRule type="cellIs" dxfId="372" priority="762" stopIfTrue="1" operator="equal">
      <formula>0</formula>
    </cfRule>
  </conditionalFormatting>
  <conditionalFormatting sqref="BB98">
    <cfRule type="cellIs" dxfId="371" priority="761" stopIfTrue="1" operator="equal">
      <formula>0</formula>
    </cfRule>
  </conditionalFormatting>
  <conditionalFormatting sqref="L96:P98 BZ96">
    <cfRule type="cellIs" dxfId="370" priority="766" stopIfTrue="1" operator="equal">
      <formula>0</formula>
    </cfRule>
  </conditionalFormatting>
  <conditionalFormatting sqref="AW97">
    <cfRule type="cellIs" dxfId="369" priority="763" stopIfTrue="1" operator="equal">
      <formula>0</formula>
    </cfRule>
  </conditionalFormatting>
  <conditionalFormatting sqref="AX97:AY97">
    <cfRule type="cellIs" dxfId="368" priority="760" stopIfTrue="1" operator="equal">
      <formula>0</formula>
    </cfRule>
  </conditionalFormatting>
  <conditionalFormatting sqref="BC98:BD98">
    <cfRule type="cellIs" dxfId="367" priority="759" stopIfTrue="1" operator="equal">
      <formula>0</formula>
    </cfRule>
  </conditionalFormatting>
  <conditionalFormatting sqref="AP89 AL89:AM89">
    <cfRule type="cellIs" dxfId="366" priority="758" stopIfTrue="1" operator="equal">
      <formula>0</formula>
    </cfRule>
  </conditionalFormatting>
  <conditionalFormatting sqref="BA67:BE67 AV68:AZ68">
    <cfRule type="cellIs" dxfId="365" priority="737" stopIfTrue="1" operator="equal">
      <formula>0</formula>
    </cfRule>
  </conditionalFormatting>
  <conditionalFormatting sqref="AZ67 AV67">
    <cfRule type="cellIs" dxfId="364" priority="736" stopIfTrue="1" operator="equal">
      <formula>0</formula>
    </cfRule>
  </conditionalFormatting>
  <conditionalFormatting sqref="AW67">
    <cfRule type="cellIs" dxfId="363" priority="735" stopIfTrue="1" operator="equal">
      <formula>0</formula>
    </cfRule>
  </conditionalFormatting>
  <conditionalFormatting sqref="BE68 BA68">
    <cfRule type="cellIs" dxfId="362" priority="734" stopIfTrue="1" operator="equal">
      <formula>0</formula>
    </cfRule>
  </conditionalFormatting>
  <conditionalFormatting sqref="BB68">
    <cfRule type="cellIs" dxfId="361" priority="733" stopIfTrue="1" operator="equal">
      <formula>0</formula>
    </cfRule>
  </conditionalFormatting>
  <conditionalFormatting sqref="AX67:AY67">
    <cfRule type="cellIs" dxfId="360" priority="732" stopIfTrue="1" operator="equal">
      <formula>0</formula>
    </cfRule>
  </conditionalFormatting>
  <conditionalFormatting sqref="BC68:BD68">
    <cfRule type="cellIs" dxfId="359" priority="731" stopIfTrue="1" operator="equal">
      <formula>0</formula>
    </cfRule>
  </conditionalFormatting>
  <conditionalFormatting sqref="AV69:AZ69">
    <cfRule type="cellIs" dxfId="358" priority="730" stopIfTrue="1" operator="equal">
      <formula>0</formula>
    </cfRule>
  </conditionalFormatting>
  <conditionalFormatting sqref="BE69 BA69">
    <cfRule type="cellIs" dxfId="357" priority="729" stopIfTrue="1" operator="equal">
      <formula>0</formula>
    </cfRule>
  </conditionalFormatting>
  <conditionalFormatting sqref="BB69">
    <cfRule type="cellIs" dxfId="356" priority="728" stopIfTrue="1" operator="equal">
      <formula>0</formula>
    </cfRule>
  </conditionalFormatting>
  <conditionalFormatting sqref="BC69:BD69">
    <cfRule type="cellIs" dxfId="355" priority="727" stopIfTrue="1" operator="equal">
      <formula>0</formula>
    </cfRule>
  </conditionalFormatting>
  <conditionalFormatting sqref="AL95:AP95">
    <cfRule type="cellIs" dxfId="354" priority="726" stopIfTrue="1" operator="equal">
      <formula>0</formula>
    </cfRule>
  </conditionalFormatting>
  <conditionalFormatting sqref="BE95 BA95">
    <cfRule type="cellIs" dxfId="353" priority="722" stopIfTrue="1" operator="equal">
      <formula>0</formula>
    </cfRule>
  </conditionalFormatting>
  <conditionalFormatting sqref="BB95">
    <cfRule type="cellIs" dxfId="352" priority="720" stopIfTrue="1" operator="equal">
      <formula>0</formula>
    </cfRule>
  </conditionalFormatting>
  <conditionalFormatting sqref="BC95:BD95">
    <cfRule type="cellIs" dxfId="351" priority="721" stopIfTrue="1" operator="equal">
      <formula>0</formula>
    </cfRule>
  </conditionalFormatting>
  <conditionalFormatting sqref="AX95:AZ95">
    <cfRule type="cellIs" dxfId="350" priority="725" stopIfTrue="1" operator="equal">
      <formula>0</formula>
    </cfRule>
  </conditionalFormatting>
  <conditionalFormatting sqref="AW95">
    <cfRule type="cellIs" dxfId="349" priority="724" stopIfTrue="1" operator="equal">
      <formula>0</formula>
    </cfRule>
  </conditionalFormatting>
  <conditionalFormatting sqref="AV95">
    <cfRule type="cellIs" dxfId="348" priority="723" stopIfTrue="1" operator="equal">
      <formula>0</formula>
    </cfRule>
  </conditionalFormatting>
  <conditionalFormatting sqref="AV60:BE62 AZ63:BE63">
    <cfRule type="cellIs" dxfId="347" priority="714" stopIfTrue="1" operator="equal">
      <formula>0</formula>
    </cfRule>
  </conditionalFormatting>
  <conditionalFormatting sqref="AX63:AY63">
    <cfRule type="cellIs" dxfId="346" priority="710" stopIfTrue="1" operator="equal">
      <formula>0</formula>
    </cfRule>
  </conditionalFormatting>
  <conditionalFormatting sqref="AW63">
    <cfRule type="cellIs" dxfId="345" priority="709" stopIfTrue="1" operator="equal">
      <formula>0</formula>
    </cfRule>
  </conditionalFormatting>
  <conditionalFormatting sqref="AV63">
    <cfRule type="cellIs" dxfId="344" priority="708" stopIfTrue="1" operator="equal">
      <formula>0</formula>
    </cfRule>
  </conditionalFormatting>
  <conditionalFormatting sqref="AI88:AJ88">
    <cfRule type="cellIs" dxfId="343" priority="684" stopIfTrue="1" operator="equal">
      <formula>0</formula>
    </cfRule>
  </conditionalFormatting>
  <conditionalFormatting sqref="AN88:AO89">
    <cfRule type="cellIs" dxfId="342" priority="683" stopIfTrue="1" operator="equal">
      <formula>0</formula>
    </cfRule>
  </conditionalFormatting>
  <conditionalFormatting sqref="AQ48:AU48">
    <cfRule type="cellIs" dxfId="341" priority="682" stopIfTrue="1" operator="equal">
      <formula>0</formula>
    </cfRule>
  </conditionalFormatting>
  <conditionalFormatting sqref="AN72:AO72">
    <cfRule type="cellIs" dxfId="340" priority="658" stopIfTrue="1" operator="equal">
      <formula>0</formula>
    </cfRule>
  </conditionalFormatting>
  <conditionalFormatting sqref="AM72">
    <cfRule type="cellIs" dxfId="339" priority="657" stopIfTrue="1" operator="equal">
      <formula>0</formula>
    </cfRule>
  </conditionalFormatting>
  <conditionalFormatting sqref="AQ72:AU72">
    <cfRule type="cellIs" dxfId="338" priority="660" stopIfTrue="1" operator="equal">
      <formula>0</formula>
    </cfRule>
  </conditionalFormatting>
  <conditionalFormatting sqref="AP72 AL72">
    <cfRule type="cellIs" dxfId="337" priority="659" stopIfTrue="1" operator="equal">
      <formula>0</formula>
    </cfRule>
  </conditionalFormatting>
  <conditionalFormatting sqref="AG48:AK48">
    <cfRule type="cellIs" dxfId="336" priority="643" stopIfTrue="1" operator="equal">
      <formula>0</formula>
    </cfRule>
  </conditionalFormatting>
  <conditionalFormatting sqref="AP48">
    <cfRule type="cellIs" dxfId="335" priority="637" stopIfTrue="1" operator="equal">
      <formula>0</formula>
    </cfRule>
  </conditionalFormatting>
  <conditionalFormatting sqref="AB48:AF48">
    <cfRule type="cellIs" dxfId="334" priority="644" stopIfTrue="1" operator="equal">
      <formula>0</formula>
    </cfRule>
  </conditionalFormatting>
  <conditionalFormatting sqref="BF75:BJ75">
    <cfRule type="cellIs" dxfId="333" priority="631" stopIfTrue="1" operator="equal">
      <formula>0</formula>
    </cfRule>
  </conditionalFormatting>
  <conditionalFormatting sqref="BK79:BO79">
    <cfRule type="cellIs" dxfId="332" priority="629" stopIfTrue="1" operator="equal">
      <formula>0</formula>
    </cfRule>
  </conditionalFormatting>
  <conditionalFormatting sqref="BP121:BT121">
    <cfRule type="cellIs" dxfId="331" priority="627" stopIfTrue="1" operator="equal">
      <formula>0</formula>
    </cfRule>
  </conditionalFormatting>
  <conditionalFormatting sqref="BG118">
    <cfRule type="cellIs" dxfId="330" priority="606" stopIfTrue="1" operator="equal">
      <formula>0</formula>
    </cfRule>
  </conditionalFormatting>
  <conditionalFormatting sqref="AH20:AH21">
    <cfRule type="cellIs" dxfId="329" priority="579" stopIfTrue="1" operator="equal">
      <formula>0</formula>
    </cfRule>
  </conditionalFormatting>
  <conditionalFormatting sqref="L16:U16 AA17:AF17 T17:W17 AV17:BY17 R17:R18 T18:X18 L17:P18 AA18:BY18">
    <cfRule type="cellIs" dxfId="328" priority="602" stopIfTrue="1" operator="equal">
      <formula>0</formula>
    </cfRule>
  </conditionalFormatting>
  <conditionalFormatting sqref="V16:W16">
    <cfRule type="cellIs" dxfId="327" priority="600" stopIfTrue="1" operator="equal">
      <formula>0</formula>
    </cfRule>
  </conditionalFormatting>
  <conditionalFormatting sqref="AL17:AU17">
    <cfRule type="cellIs" dxfId="326" priority="594" stopIfTrue="1" operator="equal">
      <formula>0</formula>
    </cfRule>
  </conditionalFormatting>
  <conditionalFormatting sqref="AG17:AK17">
    <cfRule type="cellIs" dxfId="325" priority="595" stopIfTrue="1" operator="equal">
      <formula>0</formula>
    </cfRule>
  </conditionalFormatting>
  <conditionalFormatting sqref="AB58:AU63">
    <cfRule type="cellIs" dxfId="324" priority="612" stopIfTrue="1" operator="equal">
      <formula>0</formula>
    </cfRule>
  </conditionalFormatting>
  <conditionalFormatting sqref="R118:AZ118 BP118:BY119 L118:L119 R119:BO119 BF118">
    <cfRule type="cellIs" dxfId="323" priority="610" stopIfTrue="1" operator="equal">
      <formula>0</formula>
    </cfRule>
  </conditionalFormatting>
  <conditionalFormatting sqref="O117:P117 L117:M117 R117:BY117">
    <cfRule type="cellIs" dxfId="322" priority="609" stopIfTrue="1" operator="equal">
      <formula>0</formula>
    </cfRule>
  </conditionalFormatting>
  <conditionalFormatting sqref="BH118:BI118">
    <cfRule type="cellIs" dxfId="321" priority="607" stopIfTrue="1" operator="equal">
      <formula>0</formula>
    </cfRule>
  </conditionalFormatting>
  <conditionalFormatting sqref="BJ118">
    <cfRule type="cellIs" dxfId="320" priority="608" stopIfTrue="1" operator="equal">
      <formula>0</formula>
    </cfRule>
  </conditionalFormatting>
  <conditionalFormatting sqref="X16 AA16:BY16">
    <cfRule type="cellIs" dxfId="319" priority="601" stopIfTrue="1" operator="equal">
      <formula>0</formula>
    </cfRule>
  </conditionalFormatting>
  <conditionalFormatting sqref="S18">
    <cfRule type="cellIs" dxfId="318" priority="598" stopIfTrue="1" operator="equal">
      <formula>0</formula>
    </cfRule>
  </conditionalFormatting>
  <conditionalFormatting sqref="X17">
    <cfRule type="cellIs" dxfId="317" priority="596" stopIfTrue="1" operator="equal">
      <formula>0</formula>
    </cfRule>
  </conditionalFormatting>
  <conditionalFormatting sqref="AG89:AH89">
    <cfRule type="cellIs" dxfId="316" priority="570" stopIfTrue="1" operator="equal">
      <formula>0</formula>
    </cfRule>
  </conditionalFormatting>
  <conditionalFormatting sqref="V19:W19">
    <cfRule type="cellIs" dxfId="315" priority="574" stopIfTrue="1" operator="equal">
      <formula>0</formula>
    </cfRule>
  </conditionalFormatting>
  <conditionalFormatting sqref="W48:AA50">
    <cfRule type="cellIs" dxfId="314" priority="571" stopIfTrue="1" operator="equal">
      <formula>0</formula>
    </cfRule>
  </conditionalFormatting>
  <conditionalFormatting sqref="AI89">
    <cfRule type="cellIs" dxfId="313" priority="569" stopIfTrue="1" operator="equal">
      <formula>0</formula>
    </cfRule>
  </conditionalFormatting>
  <conditionalFormatting sqref="P20:P21">
    <cfRule type="cellIs" dxfId="312" priority="582" stopIfTrue="1" operator="equal">
      <formula>0</formula>
    </cfRule>
  </conditionalFormatting>
  <conditionalFormatting sqref="R20:AA21">
    <cfRule type="cellIs" dxfId="311" priority="581" stopIfTrue="1" operator="equal">
      <formula>0</formula>
    </cfRule>
  </conditionalFormatting>
  <conditionalFormatting sqref="AG20:AG21 AI20:AK21">
    <cfRule type="cellIs" dxfId="310" priority="580" stopIfTrue="1" operator="equal">
      <formula>0</formula>
    </cfRule>
  </conditionalFormatting>
  <conditionalFormatting sqref="AB20:AB21 AD20:AF21">
    <cfRule type="cellIs" dxfId="309" priority="578" stopIfTrue="1" operator="equal">
      <formula>0</formula>
    </cfRule>
  </conditionalFormatting>
  <conditionalFormatting sqref="AC20:AC21">
    <cfRule type="cellIs" dxfId="308" priority="577" stopIfTrue="1" operator="equal">
      <formula>0</formula>
    </cfRule>
  </conditionalFormatting>
  <conditionalFormatting sqref="L19:U19">
    <cfRule type="cellIs" dxfId="307" priority="576" stopIfTrue="1" operator="equal">
      <formula>0</formula>
    </cfRule>
  </conditionalFormatting>
  <conditionalFormatting sqref="X19:AK19">
    <cfRule type="cellIs" dxfId="306" priority="575" stopIfTrue="1" operator="equal">
      <formula>0</formula>
    </cfRule>
  </conditionalFormatting>
  <conditionalFormatting sqref="P91:P92 L91:M92 R91:BZ92">
    <cfRule type="cellIs" dxfId="305" priority="567" stopIfTrue="1" operator="equal">
      <formula>0</formula>
    </cfRule>
  </conditionalFormatting>
  <conditionalFormatting sqref="O90:P90 L90:M90 R90:BY90">
    <cfRule type="cellIs" dxfId="304" priority="566" stopIfTrue="1" operator="equal">
      <formula>0</formula>
    </cfRule>
  </conditionalFormatting>
  <conditionalFormatting sqref="BZ90">
    <cfRule type="cellIs" dxfId="303" priority="565" stopIfTrue="1" operator="equal">
      <formula>0</formula>
    </cfRule>
  </conditionalFormatting>
  <conditionalFormatting sqref="N20:N21">
    <cfRule type="cellIs" dxfId="302" priority="559" stopIfTrue="1" operator="equal">
      <formula>0</formula>
    </cfRule>
  </conditionalFormatting>
  <conditionalFormatting sqref="AJ89">
    <cfRule type="cellIs" dxfId="301" priority="553" stopIfTrue="1" operator="equal">
      <formula>0</formula>
    </cfRule>
  </conditionalFormatting>
  <conditionalFormatting sqref="AY65:AY66">
    <cfRule type="cellIs" dxfId="300" priority="552" stopIfTrue="1" operator="equal">
      <formula>0</formula>
    </cfRule>
  </conditionalFormatting>
  <conditionalFormatting sqref="N125:O125">
    <cfRule type="cellIs" dxfId="299" priority="516" stopIfTrue="1" operator="equal">
      <formula>0</formula>
    </cfRule>
  </conditionalFormatting>
  <conditionalFormatting sqref="BF133:BO133">
    <cfRule type="cellIs" dxfId="298" priority="515" stopIfTrue="1" operator="equal">
      <formula>0</formula>
    </cfRule>
  </conditionalFormatting>
  <conditionalFormatting sqref="BF132:BO132">
    <cfRule type="cellIs" dxfId="297" priority="514" stopIfTrue="1" operator="equal">
      <formula>0</formula>
    </cfRule>
  </conditionalFormatting>
  <conditionalFormatting sqref="BZ17:BZ21">
    <cfRule type="cellIs" dxfId="296" priority="495" stopIfTrue="1" operator="equal">
      <formula>0</formula>
    </cfRule>
  </conditionalFormatting>
  <conditionalFormatting sqref="Y16:Z18">
    <cfRule type="cellIs" dxfId="295" priority="500" stopIfTrue="1" operator="equal">
      <formula>0</formula>
    </cfRule>
  </conditionalFormatting>
  <conditionalFormatting sqref="Y12:Z12 Y31:Z31 Y22:Z26">
    <cfRule type="cellIs" dxfId="294" priority="509" stopIfTrue="1" operator="equal">
      <formula>0</formula>
    </cfRule>
  </conditionalFormatting>
  <conditionalFormatting sqref="Y28:Z28">
    <cfRule type="cellIs" dxfId="293" priority="508" stopIfTrue="1" operator="equal">
      <formula>0</formula>
    </cfRule>
  </conditionalFormatting>
  <conditionalFormatting sqref="Y32:Z32 Y87:Z87">
    <cfRule type="cellIs" dxfId="292" priority="505" stopIfTrue="1" operator="equal">
      <formula>0</formula>
    </cfRule>
  </conditionalFormatting>
  <conditionalFormatting sqref="Y46:Z46">
    <cfRule type="cellIs" dxfId="291" priority="504" stopIfTrue="1" operator="equal">
      <formula>0</formula>
    </cfRule>
  </conditionalFormatting>
  <conditionalFormatting sqref="BZ16">
    <cfRule type="cellIs" dxfId="290" priority="498" stopIfTrue="1" operator="equal">
      <formula>0</formula>
    </cfRule>
  </conditionalFormatting>
  <conditionalFormatting sqref="BZ86">
    <cfRule type="cellIs" dxfId="289" priority="493" stopIfTrue="1" operator="equal">
      <formula>0</formula>
    </cfRule>
  </conditionalFormatting>
  <conditionalFormatting sqref="BZ97:BZ98">
    <cfRule type="cellIs" dxfId="288" priority="487" stopIfTrue="1" operator="equal">
      <formula>0</formula>
    </cfRule>
  </conditionalFormatting>
  <conditionalFormatting sqref="AQ80:AU80 L80 R80:AK80 BP80:BZ80">
    <cfRule type="cellIs" dxfId="287" priority="436" stopIfTrue="1" operator="equal">
      <formula>0</formula>
    </cfRule>
  </conditionalFormatting>
  <conditionalFormatting sqref="AP80 AL80">
    <cfRule type="cellIs" dxfId="286" priority="435" stopIfTrue="1" operator="equal">
      <formula>0</formula>
    </cfRule>
  </conditionalFormatting>
  <conditionalFormatting sqref="AN80:AO80">
    <cfRule type="cellIs" dxfId="285" priority="434" stopIfTrue="1" operator="equal">
      <formula>0</formula>
    </cfRule>
  </conditionalFormatting>
  <conditionalFormatting sqref="AM80">
    <cfRule type="cellIs" dxfId="284" priority="433" stopIfTrue="1" operator="equal">
      <formula>0</formula>
    </cfRule>
  </conditionalFormatting>
  <conditionalFormatting sqref="BK80:BO80">
    <cfRule type="cellIs" dxfId="283" priority="431" stopIfTrue="1" operator="equal">
      <formula>0</formula>
    </cfRule>
  </conditionalFormatting>
  <conditionalFormatting sqref="BG111">
    <cfRule type="cellIs" dxfId="282" priority="419" stopIfTrue="1" operator="equal">
      <formula>0</formula>
    </cfRule>
  </conditionalFormatting>
  <conditionalFormatting sqref="L77 R77:AK77 AV77:AZ77 BP77:BZ77">
    <cfRule type="cellIs" dxfId="281" priority="429" stopIfTrue="1" operator="equal">
      <formula>0</formula>
    </cfRule>
  </conditionalFormatting>
  <conditionalFormatting sqref="AL77:AU77">
    <cfRule type="cellIs" dxfId="280" priority="428" stopIfTrue="1" operator="equal">
      <formula>0</formula>
    </cfRule>
  </conditionalFormatting>
  <conditionalFormatting sqref="BK77:BO77">
    <cfRule type="cellIs" dxfId="279" priority="426" stopIfTrue="1" operator="equal">
      <formula>0</formula>
    </cfRule>
  </conditionalFormatting>
  <conditionalFormatting sqref="L115:P115 BP115:BY116 R115:BE116">
    <cfRule type="cellIs" dxfId="278" priority="418" stopIfTrue="1" operator="equal">
      <formula>0</formula>
    </cfRule>
  </conditionalFormatting>
  <conditionalFormatting sqref="R113:BJ113 BM113:BY113 L113:P113">
    <cfRule type="cellIs" dxfId="277" priority="416" stopIfTrue="1" operator="equal">
      <formula>0</formula>
    </cfRule>
  </conditionalFormatting>
  <conditionalFormatting sqref="BL113">
    <cfRule type="cellIs" dxfId="276" priority="415" stopIfTrue="1" operator="equal">
      <formula>0</formula>
    </cfRule>
  </conditionalFormatting>
  <conditionalFormatting sqref="W29:AA29">
    <cfRule type="cellIs" dxfId="275" priority="349" stopIfTrue="1" operator="equal">
      <formula>0</formula>
    </cfRule>
  </conditionalFormatting>
  <conditionalFormatting sqref="Y41:Z41">
    <cfRule type="cellIs" dxfId="274" priority="354" stopIfTrue="1" operator="equal">
      <formula>0</formula>
    </cfRule>
  </conditionalFormatting>
  <conditionalFormatting sqref="BA138">
    <cfRule type="cellIs" dxfId="273" priority="369" stopIfTrue="1" operator="equal">
      <formula>0</formula>
    </cfRule>
  </conditionalFormatting>
  <conditionalFormatting sqref="BA139:BA140">
    <cfRule type="cellIs" dxfId="272" priority="368" stopIfTrue="1" operator="equal">
      <formula>0</formula>
    </cfRule>
  </conditionalFormatting>
  <conditionalFormatting sqref="BP139:BP140">
    <cfRule type="cellIs" dxfId="271" priority="363" stopIfTrue="1" operator="equal">
      <formula>0</formula>
    </cfRule>
  </conditionalFormatting>
  <conditionalFormatting sqref="N13:P13">
    <cfRule type="cellIs" dxfId="270" priority="337" stopIfTrue="1" operator="equal">
      <formula>0</formula>
    </cfRule>
  </conditionalFormatting>
  <conditionalFormatting sqref="L36:U36 P43 L43:M43 H37 CA36 CA41 R37:BY37 R43:CA43">
    <cfRule type="cellIs" dxfId="269" priority="362" stopIfTrue="1" operator="equal">
      <formula>0</formula>
    </cfRule>
  </conditionalFormatting>
  <conditionalFormatting sqref="BZ36:BZ37">
    <cfRule type="cellIs" dxfId="268" priority="353" stopIfTrue="1" operator="equal">
      <formula>0</formula>
    </cfRule>
  </conditionalFormatting>
  <conditionalFormatting sqref="X36:BY36">
    <cfRule type="cellIs" dxfId="267" priority="360" stopIfTrue="1" operator="equal">
      <formula>0</formula>
    </cfRule>
  </conditionalFormatting>
  <conditionalFormatting sqref="V36:W36">
    <cfRule type="cellIs" dxfId="266" priority="359" stopIfTrue="1" operator="equal">
      <formula>0</formula>
    </cfRule>
  </conditionalFormatting>
  <conditionalFormatting sqref="O41:P41 L41:M41 R41:X41 AA41:BZ41">
    <cfRule type="cellIs" dxfId="265" priority="358" stopIfTrue="1" operator="equal">
      <formula>0</formula>
    </cfRule>
  </conditionalFormatting>
  <conditionalFormatting sqref="H88:H89">
    <cfRule type="cellIs" dxfId="264" priority="352" stopIfTrue="1" operator="equal">
      <formula>0</formula>
    </cfRule>
  </conditionalFormatting>
  <conditionalFormatting sqref="BZ85">
    <cfRule type="cellIs" dxfId="263" priority="323" stopIfTrue="1" operator="equal">
      <formula>0</formula>
    </cfRule>
  </conditionalFormatting>
  <conditionalFormatting sqref="X14">
    <cfRule type="cellIs" dxfId="262" priority="334" stopIfTrue="1" operator="equal">
      <formula>0</formula>
    </cfRule>
  </conditionalFormatting>
  <conditionalFormatting sqref="R29:V29">
    <cfRule type="cellIs" dxfId="261" priority="327" stopIfTrue="1" operator="equal">
      <formula>0</formula>
    </cfRule>
  </conditionalFormatting>
  <conditionalFormatting sqref="AA14 L14:P14">
    <cfRule type="cellIs" dxfId="260" priority="336" stopIfTrue="1" operator="equal">
      <formula>0</formula>
    </cfRule>
  </conditionalFormatting>
  <conditionalFormatting sqref="L15:P15 R15:AA15">
    <cfRule type="cellIs" dxfId="259" priority="342" stopIfTrue="1" operator="equal">
      <formula>0</formula>
    </cfRule>
  </conditionalFormatting>
  <conditionalFormatting sqref="Y14:Z14">
    <cfRule type="cellIs" dxfId="258" priority="333" stopIfTrue="1" operator="equal">
      <formula>0</formula>
    </cfRule>
  </conditionalFormatting>
  <conditionalFormatting sqref="AG85:AK85">
    <cfRule type="cellIs" dxfId="257" priority="322" stopIfTrue="1" operator="equal">
      <formula>0</formula>
    </cfRule>
  </conditionalFormatting>
  <conditionalFormatting sqref="R85:AA85">
    <cfRule type="cellIs" dxfId="256" priority="324" stopIfTrue="1" operator="equal">
      <formula>0</formula>
    </cfRule>
  </conditionalFormatting>
  <conditionalFormatting sqref="Q85">
    <cfRule type="cellIs" dxfId="255" priority="325" stopIfTrue="1" operator="equal">
      <formula>0</formula>
    </cfRule>
  </conditionalFormatting>
  <conditionalFormatting sqref="AB85:AF85 AL85:BY85 CA85">
    <cfRule type="cellIs" dxfId="254" priority="326" stopIfTrue="1" operator="equal">
      <formula>0</formula>
    </cfRule>
  </conditionalFormatting>
  <conditionalFormatting sqref="S14">
    <cfRule type="cellIs" dxfId="253" priority="320" stopIfTrue="1" operator="equal">
      <formula>0</formula>
    </cfRule>
  </conditionalFormatting>
  <conditionalFormatting sqref="R14">
    <cfRule type="cellIs" dxfId="252" priority="321" stopIfTrue="1" operator="equal">
      <formula>0</formula>
    </cfRule>
  </conditionalFormatting>
  <conditionalFormatting sqref="T14:U14">
    <cfRule type="cellIs" dxfId="251" priority="319" stopIfTrue="1" operator="equal">
      <formula>0</formula>
    </cfRule>
  </conditionalFormatting>
  <conditionalFormatting sqref="V14:W14">
    <cfRule type="cellIs" dxfId="250" priority="318" stopIfTrue="1" operator="equal">
      <formula>0</formula>
    </cfRule>
  </conditionalFormatting>
  <conditionalFormatting sqref="AB45:AF45">
    <cfRule type="cellIs" dxfId="249" priority="317" stopIfTrue="1" operator="equal">
      <formula>0</formula>
    </cfRule>
  </conditionalFormatting>
  <conditionalFormatting sqref="Y13:Z13">
    <cfRule type="cellIs" dxfId="248" priority="316" stopIfTrue="1" operator="equal">
      <formula>0</formula>
    </cfRule>
  </conditionalFormatting>
  <conditionalFormatting sqref="L136:P136 R136:CA136">
    <cfRule type="cellIs" dxfId="247" priority="308" stopIfTrue="1" operator="equal">
      <formula>0</formula>
    </cfRule>
  </conditionalFormatting>
  <conditionalFormatting sqref="AG13:AK13">
    <cfRule type="cellIs" dxfId="246" priority="314" stopIfTrue="1" operator="equal">
      <formula>0</formula>
    </cfRule>
  </conditionalFormatting>
  <conditionalFormatting sqref="CA84 AL84:BY84 AB84:AF84">
    <cfRule type="cellIs" dxfId="245" priority="313" stopIfTrue="1" operator="equal">
      <formula>0</formula>
    </cfRule>
  </conditionalFormatting>
  <conditionalFormatting sqref="Q84">
    <cfRule type="cellIs" dxfId="244" priority="312" stopIfTrue="1" operator="equal">
      <formula>0</formula>
    </cfRule>
  </conditionalFormatting>
  <conditionalFormatting sqref="R84:AA84">
    <cfRule type="cellIs" dxfId="243" priority="311" stopIfTrue="1" operator="equal">
      <formula>0</formula>
    </cfRule>
  </conditionalFormatting>
  <conditionalFormatting sqref="BZ84">
    <cfRule type="cellIs" dxfId="242" priority="310" stopIfTrue="1" operator="equal">
      <formula>0</formula>
    </cfRule>
  </conditionalFormatting>
  <conditionalFormatting sqref="AG84:AK84">
    <cfRule type="cellIs" dxfId="241" priority="309" stopIfTrue="1" operator="equal">
      <formula>0</formula>
    </cfRule>
  </conditionalFormatting>
  <conditionalFormatting sqref="L135:P135 R135:CA135">
    <cfRule type="cellIs" dxfId="240" priority="307" stopIfTrue="1" operator="equal">
      <formula>0</formula>
    </cfRule>
  </conditionalFormatting>
  <conditionalFormatting sqref="L134:P134 R134:CA134">
    <cfRule type="cellIs" dxfId="239" priority="306" stopIfTrue="1" operator="equal">
      <formula>0</formula>
    </cfRule>
  </conditionalFormatting>
  <conditionalFormatting sqref="CA37">
    <cfRule type="cellIs" dxfId="238" priority="305" stopIfTrue="1" operator="equal">
      <formula>0</formula>
    </cfRule>
  </conditionalFormatting>
  <conditionalFormatting sqref="CA73:CA78">
    <cfRule type="cellIs" dxfId="237" priority="304" stopIfTrue="1" operator="equal">
      <formula>0</formula>
    </cfRule>
  </conditionalFormatting>
  <conditionalFormatting sqref="CA80">
    <cfRule type="cellIs" dxfId="236" priority="303" stopIfTrue="1" operator="equal">
      <formula>0</formula>
    </cfRule>
  </conditionalFormatting>
  <conditionalFormatting sqref="CA115 CA117">
    <cfRule type="cellIs" dxfId="235" priority="301" stopIfTrue="1" operator="equal">
      <formula>0</formula>
    </cfRule>
  </conditionalFormatting>
  <conditionalFormatting sqref="CA120">
    <cfRule type="cellIs" dxfId="234" priority="300" stopIfTrue="1" operator="equal">
      <formula>0</formula>
    </cfRule>
  </conditionalFormatting>
  <conditionalFormatting sqref="AG31:AH31 AK31">
    <cfRule type="cellIs" dxfId="233" priority="291" stopIfTrue="1" operator="equal">
      <formula>0</formula>
    </cfRule>
  </conditionalFormatting>
  <conditionalFormatting sqref="AI31:AJ31">
    <cfRule type="cellIs" dxfId="232" priority="290" stopIfTrue="1" operator="equal">
      <formula>0</formula>
    </cfRule>
  </conditionalFormatting>
  <conditionalFormatting sqref="W30:AA30">
    <cfRule type="cellIs" dxfId="231" priority="289" stopIfTrue="1" operator="equal">
      <formula>0</formula>
    </cfRule>
  </conditionalFormatting>
  <conditionalFormatting sqref="Y33:Z33">
    <cfRule type="cellIs" dxfId="230" priority="277" stopIfTrue="1" operator="equal">
      <formula>0</formula>
    </cfRule>
  </conditionalFormatting>
  <conditionalFormatting sqref="AB35:AK35">
    <cfRule type="cellIs" dxfId="229" priority="269" stopIfTrue="1" operator="equal">
      <formula>0</formula>
    </cfRule>
  </conditionalFormatting>
  <conditionalFormatting sqref="AD33:AE33">
    <cfRule type="cellIs" dxfId="228" priority="275" stopIfTrue="1" operator="equal">
      <formula>0</formula>
    </cfRule>
  </conditionalFormatting>
  <conditionalFormatting sqref="AI33:AJ33">
    <cfRule type="cellIs" dxfId="227" priority="274" stopIfTrue="1" operator="equal">
      <formula>0</formula>
    </cfRule>
  </conditionalFormatting>
  <conditionalFormatting sqref="W27:X27 AA27">
    <cfRule type="cellIs" dxfId="226" priority="284" stopIfTrue="1" operator="equal">
      <formula>0</formula>
    </cfRule>
  </conditionalFormatting>
  <conditionalFormatting sqref="Y27:Z27">
    <cfRule type="cellIs" dxfId="225" priority="283" stopIfTrue="1" operator="equal">
      <formula>0</formula>
    </cfRule>
  </conditionalFormatting>
  <conditionalFormatting sqref="P33 CA33">
    <cfRule type="cellIs" dxfId="224" priority="282" stopIfTrue="1" operator="equal">
      <formula>0</formula>
    </cfRule>
  </conditionalFormatting>
  <conditionalFormatting sqref="O33 L33:M33 AV33:BZ33">
    <cfRule type="cellIs" dxfId="223" priority="281" stopIfTrue="1" operator="equal">
      <formula>0</formula>
    </cfRule>
  </conditionalFormatting>
  <conditionalFormatting sqref="AL33:AU33">
    <cfRule type="cellIs" dxfId="222" priority="280" stopIfTrue="1" operator="equal">
      <formula>0</formula>
    </cfRule>
  </conditionalFormatting>
  <conditionalFormatting sqref="AC33 AK33 AF33 AH33">
    <cfRule type="cellIs" dxfId="221" priority="279" stopIfTrue="1" operator="equal">
      <formula>0</formula>
    </cfRule>
  </conditionalFormatting>
  <conditionalFormatting sqref="R33:X33 AA33">
    <cfRule type="cellIs" dxfId="220" priority="278" stopIfTrue="1" operator="equal">
      <formula>0</formula>
    </cfRule>
  </conditionalFormatting>
  <conditionalFormatting sqref="AQ35:AU35">
    <cfRule type="cellIs" dxfId="219" priority="270" stopIfTrue="1" operator="equal">
      <formula>0</formula>
    </cfRule>
  </conditionalFormatting>
  <conditionalFormatting sqref="AG33">
    <cfRule type="cellIs" dxfId="218" priority="272" stopIfTrue="1" operator="equal">
      <formula>0</formula>
    </cfRule>
  </conditionalFormatting>
  <conditionalFormatting sqref="AB34:AK34">
    <cfRule type="cellIs" dxfId="217" priority="268" stopIfTrue="1" operator="equal">
      <formula>0</formula>
    </cfRule>
  </conditionalFormatting>
  <conditionalFormatting sqref="P34:P35">
    <cfRule type="cellIs" dxfId="216" priority="267" stopIfTrue="1" operator="equal">
      <formula>0</formula>
    </cfRule>
  </conditionalFormatting>
  <conditionalFormatting sqref="AB33">
    <cfRule type="cellIs" dxfId="215" priority="273" stopIfTrue="1" operator="equal">
      <formula>0</formula>
    </cfRule>
  </conditionalFormatting>
  <conditionalFormatting sqref="BZ35">
    <cfRule type="cellIs" dxfId="214" priority="265" stopIfTrue="1" operator="equal">
      <formula>0</formula>
    </cfRule>
  </conditionalFormatting>
  <conditionalFormatting sqref="AV35:BY35 AQ34:BZ34 O34:O35 L34:M35 R34:X35 AA34:AA35 CA34:CA35">
    <cfRule type="cellIs" dxfId="213" priority="271" stopIfTrue="1" operator="equal">
      <formula>0</formula>
    </cfRule>
  </conditionalFormatting>
  <conditionalFormatting sqref="Y34:Z35">
    <cfRule type="cellIs" dxfId="212" priority="266" stopIfTrue="1" operator="equal">
      <formula>0</formula>
    </cfRule>
  </conditionalFormatting>
  <conditionalFormatting sqref="AL34:AM34 AP34">
    <cfRule type="cellIs" dxfId="211" priority="264" stopIfTrue="1" operator="equal">
      <formula>0</formula>
    </cfRule>
  </conditionalFormatting>
  <conditionalFormatting sqref="AN49:AO49">
    <cfRule type="cellIs" dxfId="210" priority="247" stopIfTrue="1" operator="equal">
      <formula>0</formula>
    </cfRule>
  </conditionalFormatting>
  <conditionalFormatting sqref="AO34">
    <cfRule type="cellIs" dxfId="209" priority="262" stopIfTrue="1" operator="equal">
      <formula>0</formula>
    </cfRule>
  </conditionalFormatting>
  <conditionalFormatting sqref="AN34">
    <cfRule type="cellIs" dxfId="208" priority="261" stopIfTrue="1" operator="equal">
      <formula>0</formula>
    </cfRule>
  </conditionalFormatting>
  <conditionalFormatting sqref="AL50:AM50">
    <cfRule type="cellIs" dxfId="207" priority="250" stopIfTrue="1" operator="equal">
      <formula>0</formula>
    </cfRule>
  </conditionalFormatting>
  <conditionalFormatting sqref="AL49:AM49">
    <cfRule type="cellIs" dxfId="206" priority="248" stopIfTrue="1" operator="equal">
      <formula>0</formula>
    </cfRule>
  </conditionalFormatting>
  <conditionalFormatting sqref="AL48:AM48">
    <cfRule type="cellIs" dxfId="205" priority="246" stopIfTrue="1" operator="equal">
      <formula>0</formula>
    </cfRule>
  </conditionalFormatting>
  <conditionalFormatting sqref="AN50:AO50">
    <cfRule type="cellIs" dxfId="204" priority="249" stopIfTrue="1" operator="equal">
      <formula>0</formula>
    </cfRule>
  </conditionalFormatting>
  <conditionalFormatting sqref="AN48:AO48">
    <cfRule type="cellIs" dxfId="203" priority="245" stopIfTrue="1" operator="equal">
      <formula>0</formula>
    </cfRule>
  </conditionalFormatting>
  <conditionalFormatting sqref="R48:S48">
    <cfRule type="cellIs" dxfId="202" priority="229" stopIfTrue="1" operator="equal">
      <formula>0</formula>
    </cfRule>
  </conditionalFormatting>
  <conditionalFormatting sqref="BF70:BJ70">
    <cfRule type="cellIs" dxfId="201" priority="243" stopIfTrue="1" operator="equal">
      <formula>0</formula>
    </cfRule>
  </conditionalFormatting>
  <conditionalFormatting sqref="CA70">
    <cfRule type="cellIs" dxfId="200" priority="242" stopIfTrue="1" operator="equal">
      <formula>0</formula>
    </cfRule>
  </conditionalFormatting>
  <conditionalFormatting sqref="T49:U49">
    <cfRule type="cellIs" dxfId="199" priority="230" stopIfTrue="1" operator="equal">
      <formula>0</formula>
    </cfRule>
  </conditionalFormatting>
  <conditionalFormatting sqref="BF122:BO123">
    <cfRule type="cellIs" dxfId="198" priority="237" stopIfTrue="1" operator="equal">
      <formula>0</formula>
    </cfRule>
  </conditionalFormatting>
  <conditionalFormatting sqref="BF121:BJ121">
    <cfRule type="cellIs" dxfId="197" priority="236" stopIfTrue="1" operator="equal">
      <formula>0</formula>
    </cfRule>
  </conditionalFormatting>
  <conditionalFormatting sqref="R47:V47 V49:V50">
    <cfRule type="cellIs" dxfId="196" priority="235" stopIfTrue="1" operator="equal">
      <formula>0</formula>
    </cfRule>
  </conditionalFormatting>
  <conditionalFormatting sqref="T48:U48">
    <cfRule type="cellIs" dxfId="195" priority="228" stopIfTrue="1" operator="equal">
      <formula>0</formula>
    </cfRule>
  </conditionalFormatting>
  <conditionalFormatting sqref="S17">
    <cfRule type="cellIs" dxfId="194" priority="227" stopIfTrue="1" operator="equal">
      <formula>0</formula>
    </cfRule>
  </conditionalFormatting>
  <conditionalFormatting sqref="V48">
    <cfRule type="cellIs" dxfId="193" priority="234" stopIfTrue="1" operator="equal">
      <formula>0</formula>
    </cfRule>
  </conditionalFormatting>
  <conditionalFormatting sqref="R49:S49">
    <cfRule type="cellIs" dxfId="192" priority="231" stopIfTrue="1" operator="equal">
      <formula>0</formula>
    </cfRule>
  </conditionalFormatting>
  <conditionalFormatting sqref="R50:S50">
    <cfRule type="cellIs" dxfId="191" priority="233" stopIfTrue="1" operator="equal">
      <formula>0</formula>
    </cfRule>
  </conditionalFormatting>
  <conditionalFormatting sqref="T50:U50">
    <cfRule type="cellIs" dxfId="190" priority="232" stopIfTrue="1" operator="equal">
      <formula>0</formula>
    </cfRule>
  </conditionalFormatting>
  <conditionalFormatting sqref="AB13:AF13">
    <cfRule type="cellIs" dxfId="189" priority="226" stopIfTrue="1" operator="equal">
      <formula>0</formula>
    </cfRule>
  </conditionalFormatting>
  <conditionalFormatting sqref="AB86 AD86:AF86">
    <cfRule type="cellIs" dxfId="188" priority="225" stopIfTrue="1" operator="equal">
      <formula>0</formula>
    </cfRule>
  </conditionalFormatting>
  <conditionalFormatting sqref="AC86">
    <cfRule type="cellIs" dxfId="187" priority="224" stopIfTrue="1" operator="equal">
      <formula>0</formula>
    </cfRule>
  </conditionalFormatting>
  <conditionalFormatting sqref="R40:AF40 AV40:CA40 AL39 L39:M40 P39:P40 AV39:BZ39 R39:AA39">
    <cfRule type="cellIs" dxfId="186" priority="223" stopIfTrue="1" operator="equal">
      <formula>0</formula>
    </cfRule>
  </conditionalFormatting>
  <conditionalFormatting sqref="AN39:AP39">
    <cfRule type="cellIs" dxfId="185" priority="222" stopIfTrue="1" operator="equal">
      <formula>0</formula>
    </cfRule>
  </conditionalFormatting>
  <conditionalFormatting sqref="AM39">
    <cfRule type="cellIs" dxfId="184" priority="221" stopIfTrue="1" operator="equal">
      <formula>0</formula>
    </cfRule>
  </conditionalFormatting>
  <conditionalFormatting sqref="AQ39:AU39">
    <cfRule type="cellIs" dxfId="183" priority="220" stopIfTrue="1" operator="equal">
      <formula>0</formula>
    </cfRule>
  </conditionalFormatting>
  <conditionalFormatting sqref="AG39">
    <cfRule type="cellIs" dxfId="182" priority="219" stopIfTrue="1" operator="equal">
      <formula>0</formula>
    </cfRule>
  </conditionalFormatting>
  <conditionalFormatting sqref="AI39:AK39">
    <cfRule type="cellIs" dxfId="181" priority="218" stopIfTrue="1" operator="equal">
      <formula>0</formula>
    </cfRule>
  </conditionalFormatting>
  <conditionalFormatting sqref="AH39">
    <cfRule type="cellIs" dxfId="180" priority="217" stopIfTrue="1" operator="equal">
      <formula>0</formula>
    </cfRule>
  </conditionalFormatting>
  <conditionalFormatting sqref="AG56:AK56">
    <cfRule type="cellIs" dxfId="179" priority="216" stopIfTrue="1" operator="equal">
      <formula>0</formula>
    </cfRule>
  </conditionalFormatting>
  <conditionalFormatting sqref="CA54">
    <cfRule type="cellIs" dxfId="178" priority="215" stopIfTrue="1" operator="equal">
      <formula>0</formula>
    </cfRule>
  </conditionalFormatting>
  <conditionalFormatting sqref="AV54:BZ54 R54:X54 L54:M54 O54 AA54">
    <cfRule type="cellIs" dxfId="177" priority="214" stopIfTrue="1" operator="equal">
      <formula>0</formula>
    </cfRule>
  </conditionalFormatting>
  <conditionalFormatting sqref="P54">
    <cfRule type="cellIs" dxfId="176" priority="213" stopIfTrue="1" operator="equal">
      <formula>0</formula>
    </cfRule>
  </conditionalFormatting>
  <conditionalFormatting sqref="AB54:AK54">
    <cfRule type="cellIs" dxfId="175" priority="212" stopIfTrue="1" operator="equal">
      <formula>0</formula>
    </cfRule>
  </conditionalFormatting>
  <conditionalFormatting sqref="AL54:AU54">
    <cfRule type="cellIs" dxfId="174" priority="211" stopIfTrue="1" operator="equal">
      <formula>0</formula>
    </cfRule>
  </conditionalFormatting>
  <conditionalFormatting sqref="Y54:Z54">
    <cfRule type="cellIs" dxfId="173" priority="210" stopIfTrue="1" operator="equal">
      <formula>0</formula>
    </cfRule>
  </conditionalFormatting>
  <conditionalFormatting sqref="AQ67:AU67">
    <cfRule type="cellIs" dxfId="172" priority="203" stopIfTrue="1" operator="equal">
      <formula>0</formula>
    </cfRule>
  </conditionalFormatting>
  <conditionalFormatting sqref="AU68 AQ68">
    <cfRule type="cellIs" dxfId="171" priority="202" stopIfTrue="1" operator="equal">
      <formula>0</formula>
    </cfRule>
  </conditionalFormatting>
  <conditionalFormatting sqref="AR68">
    <cfRule type="cellIs" dxfId="170" priority="201" stopIfTrue="1" operator="equal">
      <formula>0</formula>
    </cfRule>
  </conditionalFormatting>
  <conditionalFormatting sqref="AS68:AT68">
    <cfRule type="cellIs" dxfId="169" priority="200" stopIfTrue="1" operator="equal">
      <formula>0</formula>
    </cfRule>
  </conditionalFormatting>
  <conditionalFormatting sqref="AU69 AQ69">
    <cfRule type="cellIs" dxfId="168" priority="199" stopIfTrue="1" operator="equal">
      <formula>0</formula>
    </cfRule>
  </conditionalFormatting>
  <conditionalFormatting sqref="AR69">
    <cfRule type="cellIs" dxfId="167" priority="198" stopIfTrue="1" operator="equal">
      <formula>0</formula>
    </cfRule>
  </conditionalFormatting>
  <conditionalFormatting sqref="AS69:AT69">
    <cfRule type="cellIs" dxfId="166" priority="197" stopIfTrue="1" operator="equal">
      <formula>0</formula>
    </cfRule>
  </conditionalFormatting>
  <conditionalFormatting sqref="AV70 AX70:AZ70">
    <cfRule type="cellIs" dxfId="165" priority="196" stopIfTrue="1" operator="equal">
      <formula>0</formula>
    </cfRule>
  </conditionalFormatting>
  <conditionalFormatting sqref="AS94:AU94">
    <cfRule type="cellIs" dxfId="164" priority="195" stopIfTrue="1" operator="equal">
      <formula>0</formula>
    </cfRule>
  </conditionalFormatting>
  <conditionalFormatting sqref="AQ94">
    <cfRule type="cellIs" dxfId="163" priority="193" stopIfTrue="1" operator="equal">
      <formula>0</formula>
    </cfRule>
  </conditionalFormatting>
  <conditionalFormatting sqref="AR94">
    <cfRule type="cellIs" dxfId="162" priority="194" stopIfTrue="1" operator="equal">
      <formula>0</formula>
    </cfRule>
  </conditionalFormatting>
  <conditionalFormatting sqref="AZ94 AV94">
    <cfRule type="cellIs" dxfId="161" priority="192" stopIfTrue="1" operator="equal">
      <formula>0</formula>
    </cfRule>
  </conditionalFormatting>
  <conditionalFormatting sqref="AW94">
    <cfRule type="cellIs" dxfId="160" priority="190" stopIfTrue="1" operator="equal">
      <formula>0</formula>
    </cfRule>
  </conditionalFormatting>
  <conditionalFormatting sqref="AX94:AY94">
    <cfRule type="cellIs" dxfId="159" priority="191" stopIfTrue="1" operator="equal">
      <formula>0</formula>
    </cfRule>
  </conditionalFormatting>
  <conditionalFormatting sqref="AU97 AQ97">
    <cfRule type="cellIs" dxfId="158" priority="189" stopIfTrue="1" operator="equal">
      <formula>0</formula>
    </cfRule>
  </conditionalFormatting>
  <conditionalFormatting sqref="AR97">
    <cfRule type="cellIs" dxfId="157" priority="188" stopIfTrue="1" operator="equal">
      <formula>0</formula>
    </cfRule>
  </conditionalFormatting>
  <conditionalFormatting sqref="AS97:AT97">
    <cfRule type="cellIs" dxfId="156" priority="187" stopIfTrue="1" operator="equal">
      <formula>0</formula>
    </cfRule>
  </conditionalFormatting>
  <conditionalFormatting sqref="AZ98 AV98">
    <cfRule type="cellIs" dxfId="155" priority="186" stopIfTrue="1" operator="equal">
      <formula>0</formula>
    </cfRule>
  </conditionalFormatting>
  <conditionalFormatting sqref="AW98">
    <cfRule type="cellIs" dxfId="154" priority="185" stopIfTrue="1" operator="equal">
      <formula>0</formula>
    </cfRule>
  </conditionalFormatting>
  <conditionalFormatting sqref="AX98:AY98">
    <cfRule type="cellIs" dxfId="153" priority="184" stopIfTrue="1" operator="equal">
      <formula>0</formula>
    </cfRule>
  </conditionalFormatting>
  <conditionalFormatting sqref="AQ40">
    <cfRule type="cellIs" dxfId="152" priority="183" stopIfTrue="1" operator="equal">
      <formula>0</formula>
    </cfRule>
  </conditionalFormatting>
  <conditionalFormatting sqref="AS40:AU40">
    <cfRule type="cellIs" dxfId="151" priority="182" stopIfTrue="1" operator="equal">
      <formula>0</formula>
    </cfRule>
  </conditionalFormatting>
  <conditionalFormatting sqref="AR40">
    <cfRule type="cellIs" dxfId="150" priority="181" stopIfTrue="1" operator="equal">
      <formula>0</formula>
    </cfRule>
  </conditionalFormatting>
  <conditionalFormatting sqref="AV71:AZ71">
    <cfRule type="cellIs" dxfId="149" priority="180" stopIfTrue="1" operator="equal">
      <formula>0</formula>
    </cfRule>
  </conditionalFormatting>
  <conditionalFormatting sqref="AZ73">
    <cfRule type="cellIs" dxfId="148" priority="179" stopIfTrue="1" operator="equal">
      <formula>0</formula>
    </cfRule>
  </conditionalFormatting>
  <conditionalFormatting sqref="AV72:AZ72">
    <cfRule type="cellIs" dxfId="147" priority="178" stopIfTrue="1" operator="equal">
      <formula>0</formula>
    </cfRule>
  </conditionalFormatting>
  <conditionalFormatting sqref="AV73:AY73">
    <cfRule type="cellIs" dxfId="146" priority="177" stopIfTrue="1" operator="equal">
      <formula>0</formula>
    </cfRule>
  </conditionalFormatting>
  <conditionalFormatting sqref="BF78:BJ78">
    <cfRule type="cellIs" dxfId="145" priority="176" stopIfTrue="1" operator="equal">
      <formula>0</formula>
    </cfRule>
  </conditionalFormatting>
  <conditionalFormatting sqref="BF79:BJ79">
    <cfRule type="cellIs" dxfId="144" priority="175" stopIfTrue="1" operator="equal">
      <formula>0</formula>
    </cfRule>
  </conditionalFormatting>
  <conditionalFormatting sqref="BF80:BJ80">
    <cfRule type="cellIs" dxfId="143" priority="174" stopIfTrue="1" operator="equal">
      <formula>0</formula>
    </cfRule>
  </conditionalFormatting>
  <conditionalFormatting sqref="BF77:BJ77">
    <cfRule type="cellIs" dxfId="142" priority="173" stopIfTrue="1" operator="equal">
      <formula>0</formula>
    </cfRule>
  </conditionalFormatting>
  <conditionalFormatting sqref="BA71:BE72 BB76 BE76">
    <cfRule type="cellIs" dxfId="141" priority="172" stopIfTrue="1" operator="equal">
      <formula>0</formula>
    </cfRule>
  </conditionalFormatting>
  <conditionalFormatting sqref="BA73:BE73">
    <cfRule type="cellIs" dxfId="140" priority="171" stopIfTrue="1" operator="equal">
      <formula>0</formula>
    </cfRule>
  </conditionalFormatting>
  <conditionalFormatting sqref="BA74:BB74 BE74 BA75:BA80">
    <cfRule type="cellIs" dxfId="139" priority="170" stopIfTrue="1" operator="equal">
      <formula>0</formula>
    </cfRule>
  </conditionalFormatting>
  <conditionalFormatting sqref="BB75 BE75">
    <cfRule type="cellIs" dxfId="138" priority="169" stopIfTrue="1" operator="equal">
      <formula>0</formula>
    </cfRule>
  </conditionalFormatting>
  <conditionalFormatting sqref="BB78 BE78">
    <cfRule type="cellIs" dxfId="137" priority="168" stopIfTrue="1" operator="equal">
      <formula>0</formula>
    </cfRule>
  </conditionalFormatting>
  <conditionalFormatting sqref="BB79:BE79">
    <cfRule type="cellIs" dxfId="136" priority="167" stopIfTrue="1" operator="equal">
      <formula>0</formula>
    </cfRule>
  </conditionalFormatting>
  <conditionalFormatting sqref="BB80 BE80">
    <cfRule type="cellIs" dxfId="135" priority="166" stopIfTrue="1" operator="equal">
      <formula>0</formula>
    </cfRule>
  </conditionalFormatting>
  <conditionalFormatting sqref="BB77 BE77">
    <cfRule type="cellIs" dxfId="134" priority="165" stopIfTrue="1" operator="equal">
      <formula>0</formula>
    </cfRule>
  </conditionalFormatting>
  <conditionalFormatting sqref="BC80:BD80">
    <cfRule type="cellIs" dxfId="133" priority="164" stopIfTrue="1" operator="equal">
      <formula>0</formula>
    </cfRule>
  </conditionalFormatting>
  <conditionalFormatting sqref="R101:AQ101 AX101:BY101 AS101:AU101 L101:M101 CA101 O101">
    <cfRule type="cellIs" dxfId="132" priority="148" stopIfTrue="1" operator="equal">
      <formula>0</formula>
    </cfRule>
  </conditionalFormatting>
  <conditionalFormatting sqref="AW101">
    <cfRule type="cellIs" dxfId="131" priority="147" stopIfTrue="1" operator="equal">
      <formula>0</formula>
    </cfRule>
  </conditionalFormatting>
  <conditionalFormatting sqref="AR101">
    <cfRule type="cellIs" dxfId="130" priority="146" stopIfTrue="1" operator="equal">
      <formula>0</formula>
    </cfRule>
  </conditionalFormatting>
  <conditionalFormatting sqref="BF102 BH102:BJ102">
    <cfRule type="cellIs" dxfId="129" priority="145" stopIfTrue="1" operator="equal">
      <formula>0</formula>
    </cfRule>
  </conditionalFormatting>
  <conditionalFormatting sqref="BE102 BA102">
    <cfRule type="cellIs" dxfId="128" priority="144" stopIfTrue="1" operator="equal">
      <formula>0</formula>
    </cfRule>
  </conditionalFormatting>
  <conditionalFormatting sqref="BB102">
    <cfRule type="cellIs" dxfId="127" priority="143" stopIfTrue="1" operator="equal">
      <formula>0</formula>
    </cfRule>
  </conditionalFormatting>
  <conditionalFormatting sqref="AW103">
    <cfRule type="cellIs" dxfId="126" priority="138" stopIfTrue="1" operator="equal">
      <formula>0</formula>
    </cfRule>
  </conditionalFormatting>
  <conditionalFormatting sqref="AL103:AU103">
    <cfRule type="cellIs" dxfId="125" priority="137" stopIfTrue="1" operator="equal">
      <formula>0</formula>
    </cfRule>
  </conditionalFormatting>
  <conditionalFormatting sqref="BZ103">
    <cfRule type="cellIs" dxfId="124" priority="136" stopIfTrue="1" operator="equal">
      <formula>0</formula>
    </cfRule>
  </conditionalFormatting>
  <conditionalFormatting sqref="BC102:BD102">
    <cfRule type="cellIs" dxfId="123" priority="142" stopIfTrue="1" operator="equal">
      <formula>0</formula>
    </cfRule>
  </conditionalFormatting>
  <conditionalFormatting sqref="BG102">
    <cfRule type="cellIs" dxfId="122" priority="141" stopIfTrue="1" operator="equal">
      <formula>0</formula>
    </cfRule>
  </conditionalFormatting>
  <conditionalFormatting sqref="R103:AK103 L103:P103 CA103">
    <cfRule type="cellIs" dxfId="121" priority="140" stopIfTrue="1" operator="equal">
      <formula>0</formula>
    </cfRule>
  </conditionalFormatting>
  <conditionalFormatting sqref="AX103:AZ103 BF103:BY103">
    <cfRule type="cellIs" dxfId="120" priority="139" stopIfTrue="1" operator="equal">
      <formula>0</formula>
    </cfRule>
  </conditionalFormatting>
  <conditionalFormatting sqref="BE104">
    <cfRule type="cellIs" dxfId="119" priority="128" stopIfTrue="1" operator="equal">
      <formula>0</formula>
    </cfRule>
  </conditionalFormatting>
  <conditionalFormatting sqref="BB103:BE103">
    <cfRule type="cellIs" dxfId="118" priority="135" stopIfTrue="1" operator="equal">
      <formula>0</formula>
    </cfRule>
  </conditionalFormatting>
  <conditionalFormatting sqref="R104:AZ104 L104:P104 BZ104:CA104">
    <cfRule type="cellIs" dxfId="117" priority="134" stopIfTrue="1" operator="equal">
      <formula>0</formula>
    </cfRule>
  </conditionalFormatting>
  <conditionalFormatting sqref="BK104:BY104">
    <cfRule type="cellIs" dxfId="116" priority="133" stopIfTrue="1" operator="equal">
      <formula>0</formula>
    </cfRule>
  </conditionalFormatting>
  <conditionalFormatting sqref="BH104:BJ104 BF104">
    <cfRule type="cellIs" dxfId="115" priority="132" stopIfTrue="1" operator="equal">
      <formula>0</formula>
    </cfRule>
  </conditionalFormatting>
  <conditionalFormatting sqref="BG104">
    <cfRule type="cellIs" dxfId="114" priority="131" stopIfTrue="1" operator="equal">
      <formula>0</formula>
    </cfRule>
  </conditionalFormatting>
  <conditionalFormatting sqref="BC104:BD104 BA104">
    <cfRule type="cellIs" dxfId="113" priority="130" stopIfTrue="1" operator="equal">
      <formula>0</formula>
    </cfRule>
  </conditionalFormatting>
  <conditionalFormatting sqref="BB104">
    <cfRule type="cellIs" dxfId="112" priority="129" stopIfTrue="1" operator="equal">
      <formula>0</formula>
    </cfRule>
  </conditionalFormatting>
  <conditionalFormatting sqref="BU81:BY81 R81:BE81 BK81:BO81">
    <cfRule type="cellIs" dxfId="111" priority="127" stopIfTrue="1" operator="equal">
      <formula>0</formula>
    </cfRule>
  </conditionalFormatting>
  <conditionalFormatting sqref="BP81">
    <cfRule type="cellIs" dxfId="110" priority="126" stopIfTrue="1" operator="equal">
      <formula>0</formula>
    </cfRule>
  </conditionalFormatting>
  <conditionalFormatting sqref="BT81">
    <cfRule type="cellIs" dxfId="109" priority="125" stopIfTrue="1" operator="equal">
      <formula>0</formula>
    </cfRule>
  </conditionalFormatting>
  <conditionalFormatting sqref="BR81:BS81">
    <cfRule type="cellIs" dxfId="108" priority="124" stopIfTrue="1" operator="equal">
      <formula>0</formula>
    </cfRule>
  </conditionalFormatting>
  <conditionalFormatting sqref="BQ81">
    <cfRule type="cellIs" dxfId="107" priority="123" stopIfTrue="1" operator="equal">
      <formula>0</formula>
    </cfRule>
  </conditionalFormatting>
  <conditionalFormatting sqref="L81">
    <cfRule type="cellIs" dxfId="106" priority="122" stopIfTrue="1" operator="equal">
      <formula>0</formula>
    </cfRule>
  </conditionalFormatting>
  <conditionalFormatting sqref="BZ81">
    <cfRule type="cellIs" dxfId="105" priority="121" stopIfTrue="1" operator="equal">
      <formula>0</formula>
    </cfRule>
  </conditionalFormatting>
  <conditionalFormatting sqref="CA81">
    <cfRule type="cellIs" dxfId="104" priority="120" stopIfTrue="1" operator="equal">
      <formula>0</formula>
    </cfRule>
  </conditionalFormatting>
  <conditionalFormatting sqref="BF81">
    <cfRule type="cellIs" dxfId="103" priority="119" stopIfTrue="1" operator="equal">
      <formula>0</formula>
    </cfRule>
  </conditionalFormatting>
  <conditionalFormatting sqref="BJ81">
    <cfRule type="cellIs" dxfId="102" priority="118" stopIfTrue="1" operator="equal">
      <formula>0</formula>
    </cfRule>
  </conditionalFormatting>
  <conditionalFormatting sqref="BH81:BI81">
    <cfRule type="cellIs" dxfId="101" priority="117" stopIfTrue="1" operator="equal">
      <formula>0</formula>
    </cfRule>
  </conditionalFormatting>
  <conditionalFormatting sqref="BG81">
    <cfRule type="cellIs" dxfId="100" priority="116" stopIfTrue="1" operator="equal">
      <formula>0</formula>
    </cfRule>
  </conditionalFormatting>
  <conditionalFormatting sqref="L105:P105 CA105">
    <cfRule type="cellIs" dxfId="99" priority="115" stopIfTrue="1" operator="equal">
      <formula>0</formula>
    </cfRule>
  </conditionalFormatting>
  <conditionalFormatting sqref="R105:AK105 AV105 AX105:BA105 BE105 BK105:BY105">
    <cfRule type="cellIs" dxfId="98" priority="114" stopIfTrue="1" operator="equal">
      <formula>0</formula>
    </cfRule>
  </conditionalFormatting>
  <conditionalFormatting sqref="AL105:AU105">
    <cfRule type="cellIs" dxfId="97" priority="113" stopIfTrue="1" operator="equal">
      <formula>0</formula>
    </cfRule>
  </conditionalFormatting>
  <conditionalFormatting sqref="BZ105">
    <cfRule type="cellIs" dxfId="96" priority="112" stopIfTrue="1" operator="equal">
      <formula>0</formula>
    </cfRule>
  </conditionalFormatting>
  <conditionalFormatting sqref="AW105">
    <cfRule type="cellIs" dxfId="95" priority="111" stopIfTrue="1" operator="equal">
      <formula>0</formula>
    </cfRule>
  </conditionalFormatting>
  <conditionalFormatting sqref="BC105:BD105">
    <cfRule type="cellIs" dxfId="94" priority="110" stopIfTrue="1" operator="equal">
      <formula>0</formula>
    </cfRule>
  </conditionalFormatting>
  <conditionalFormatting sqref="BB105">
    <cfRule type="cellIs" dxfId="93" priority="109" stopIfTrue="1" operator="equal">
      <formula>0</formula>
    </cfRule>
  </conditionalFormatting>
  <conditionalFormatting sqref="BF105 BH105:BJ105">
    <cfRule type="cellIs" dxfId="92" priority="108" stopIfTrue="1" operator="equal">
      <formula>0</formula>
    </cfRule>
  </conditionalFormatting>
  <conditionalFormatting sqref="BG105">
    <cfRule type="cellIs" dxfId="91" priority="107" stopIfTrue="1" operator="equal">
      <formula>0</formula>
    </cfRule>
  </conditionalFormatting>
  <conditionalFormatting sqref="AW70">
    <cfRule type="cellIs" dxfId="90" priority="106" stopIfTrue="1" operator="equal">
      <formula>0</formula>
    </cfRule>
  </conditionalFormatting>
  <conditionalFormatting sqref="BC74:BD74">
    <cfRule type="cellIs" dxfId="89" priority="105" stopIfTrue="1" operator="equal">
      <formula>0</formula>
    </cfRule>
  </conditionalFormatting>
  <conditionalFormatting sqref="BC75:BD75">
    <cfRule type="cellIs" dxfId="88" priority="104" stopIfTrue="1" operator="equal">
      <formula>0</formula>
    </cfRule>
  </conditionalFormatting>
  <conditionalFormatting sqref="BC76:BD76">
    <cfRule type="cellIs" dxfId="87" priority="103" stopIfTrue="1" operator="equal">
      <formula>0</formula>
    </cfRule>
  </conditionalFormatting>
  <conditionalFormatting sqref="BC77:BD77">
    <cfRule type="cellIs" dxfId="86" priority="102" stopIfTrue="1" operator="equal">
      <formula>0</formula>
    </cfRule>
  </conditionalFormatting>
  <conditionalFormatting sqref="BC78:BD78">
    <cfRule type="cellIs" dxfId="85" priority="101" stopIfTrue="1" operator="equal">
      <formula>0</formula>
    </cfRule>
  </conditionalFormatting>
  <conditionalFormatting sqref="BZ114">
    <cfRule type="cellIs" dxfId="84" priority="96" stopIfTrue="1" operator="equal">
      <formula>0</formula>
    </cfRule>
  </conditionalFormatting>
  <conditionalFormatting sqref="L114:P114 BP114:BY114 R114:BE114">
    <cfRule type="cellIs" dxfId="83" priority="95" stopIfTrue="1" operator="equal">
      <formula>0</formula>
    </cfRule>
  </conditionalFormatting>
  <conditionalFormatting sqref="BH114:BJ114">
    <cfRule type="cellIs" dxfId="82" priority="92" stopIfTrue="1" operator="equal">
      <formula>0</formula>
    </cfRule>
  </conditionalFormatting>
  <conditionalFormatting sqref="BG114">
    <cfRule type="cellIs" dxfId="81" priority="91" stopIfTrue="1" operator="equal">
      <formula>0</formula>
    </cfRule>
  </conditionalFormatting>
  <conditionalFormatting sqref="BH115:BJ116 BF115:BF116">
    <cfRule type="cellIs" dxfId="80" priority="90" stopIfTrue="1" operator="equal">
      <formula>0</formula>
    </cfRule>
  </conditionalFormatting>
  <conditionalFormatting sqref="BG115:BG116">
    <cfRule type="cellIs" dxfId="79" priority="89" stopIfTrue="1" operator="equal">
      <formula>0</formula>
    </cfRule>
  </conditionalFormatting>
  <conditionalFormatting sqref="BM114:BO114 BK114">
    <cfRule type="cellIs" dxfId="78" priority="88" stopIfTrue="1" operator="equal">
      <formula>0</formula>
    </cfRule>
  </conditionalFormatting>
  <conditionalFormatting sqref="BL114">
    <cfRule type="cellIs" dxfId="77" priority="87" stopIfTrue="1" operator="equal">
      <formula>0</formula>
    </cfRule>
  </conditionalFormatting>
  <conditionalFormatting sqref="BM115:BO116 BK115:BK116">
    <cfRule type="cellIs" dxfId="76" priority="86" stopIfTrue="1" operator="equal">
      <formula>0</formula>
    </cfRule>
  </conditionalFormatting>
  <conditionalFormatting sqref="BL115:BL116">
    <cfRule type="cellIs" dxfId="75" priority="85" stopIfTrue="1" operator="equal">
      <formula>0</formula>
    </cfRule>
  </conditionalFormatting>
  <conditionalFormatting sqref="CA39">
    <cfRule type="cellIs" dxfId="74" priority="84" stopIfTrue="1" operator="equal">
      <formula>0</formula>
    </cfRule>
  </conditionalFormatting>
  <conditionalFormatting sqref="CA114">
    <cfRule type="cellIs" dxfId="73" priority="83" stopIfTrue="1" operator="equal">
      <formula>0</formula>
    </cfRule>
  </conditionalFormatting>
  <conditionalFormatting sqref="CA113">
    <cfRule type="cellIs" dxfId="72" priority="82" stopIfTrue="1" operator="equal">
      <formula>0</formula>
    </cfRule>
  </conditionalFormatting>
  <conditionalFormatting sqref="CA112">
    <cfRule type="cellIs" dxfId="71" priority="81" stopIfTrue="1" operator="equal">
      <formula>0</formula>
    </cfRule>
  </conditionalFormatting>
  <conditionalFormatting sqref="AM40">
    <cfRule type="cellIs" dxfId="70" priority="77" stopIfTrue="1" operator="equal">
      <formula>0</formula>
    </cfRule>
  </conditionalFormatting>
  <conditionalFormatting sqref="AL40">
    <cfRule type="cellIs" dxfId="69" priority="79" stopIfTrue="1" operator="equal">
      <formula>0</formula>
    </cfRule>
  </conditionalFormatting>
  <conditionalFormatting sqref="AN40:AP40">
    <cfRule type="cellIs" dxfId="68" priority="78" stopIfTrue="1" operator="equal">
      <formula>0</formula>
    </cfRule>
  </conditionalFormatting>
  <conditionalFormatting sqref="BE118">
    <cfRule type="cellIs" dxfId="67" priority="75" stopIfTrue="1" operator="equal">
      <formula>0</formula>
    </cfRule>
  </conditionalFormatting>
  <conditionalFormatting sqref="BB118">
    <cfRule type="cellIs" dxfId="66" priority="73" stopIfTrue="1" operator="equal">
      <formula>0</formula>
    </cfRule>
  </conditionalFormatting>
  <conditionalFormatting sqref="BC118:BD118">
    <cfRule type="cellIs" dxfId="65" priority="74" stopIfTrue="1" operator="equal">
      <formula>0</formula>
    </cfRule>
  </conditionalFormatting>
  <conditionalFormatting sqref="BA118">
    <cfRule type="cellIs" dxfId="64" priority="76" stopIfTrue="1" operator="equal">
      <formula>0</formula>
    </cfRule>
  </conditionalFormatting>
  <conditionalFormatting sqref="AL67:AP67">
    <cfRule type="cellIs" dxfId="63" priority="72" stopIfTrue="1" operator="equal">
      <formula>0</formula>
    </cfRule>
  </conditionalFormatting>
  <conditionalFormatting sqref="AP68 AL68">
    <cfRule type="cellIs" dxfId="62" priority="71" stopIfTrue="1" operator="equal">
      <formula>0</formula>
    </cfRule>
  </conditionalFormatting>
  <conditionalFormatting sqref="AM68">
    <cfRule type="cellIs" dxfId="61" priority="70" stopIfTrue="1" operator="equal">
      <formula>0</formula>
    </cfRule>
  </conditionalFormatting>
  <conditionalFormatting sqref="AN68:AO68">
    <cfRule type="cellIs" dxfId="60" priority="69" stopIfTrue="1" operator="equal">
      <formula>0</formula>
    </cfRule>
  </conditionalFormatting>
  <conditionalFormatting sqref="AP69 AL69">
    <cfRule type="cellIs" dxfId="59" priority="68" stopIfTrue="1" operator="equal">
      <formula>0</formula>
    </cfRule>
  </conditionalFormatting>
  <conditionalFormatting sqref="AM69">
    <cfRule type="cellIs" dxfId="58" priority="67" stopIfTrue="1" operator="equal">
      <formula>0</formula>
    </cfRule>
  </conditionalFormatting>
  <conditionalFormatting sqref="AN69:AO69">
    <cfRule type="cellIs" dxfId="57" priority="66" stopIfTrue="1" operator="equal">
      <formula>0</formula>
    </cfRule>
  </conditionalFormatting>
  <conditionalFormatting sqref="BZ99:CA99">
    <cfRule type="cellIs" dxfId="56" priority="65" stopIfTrue="1" operator="equal">
      <formula>0</formula>
    </cfRule>
  </conditionalFormatting>
  <conditionalFormatting sqref="R99:AZ99 BP99:BY99 L99:P99 BF99:BJ99">
    <cfRule type="cellIs" dxfId="55" priority="64" stopIfTrue="1" operator="equal">
      <formula>0</formula>
    </cfRule>
  </conditionalFormatting>
  <conditionalFormatting sqref="BK99 BM99:BO99">
    <cfRule type="cellIs" dxfId="54" priority="63" stopIfTrue="1" operator="equal">
      <formula>0</formula>
    </cfRule>
  </conditionalFormatting>
  <conditionalFormatting sqref="BL99">
    <cfRule type="cellIs" dxfId="53" priority="62" stopIfTrue="1" operator="equal">
      <formula>0</formula>
    </cfRule>
  </conditionalFormatting>
  <conditionalFormatting sqref="BZ109:CA109">
    <cfRule type="cellIs" dxfId="52" priority="61" stopIfTrue="1" operator="equal">
      <formula>0</formula>
    </cfRule>
  </conditionalFormatting>
  <conditionalFormatting sqref="BP109:BY109 R109:BE109 L109:P109">
    <cfRule type="cellIs" dxfId="51" priority="60" stopIfTrue="1" operator="equal">
      <formula>0</formula>
    </cfRule>
  </conditionalFormatting>
  <conditionalFormatting sqref="BF109 BH109:BJ109">
    <cfRule type="cellIs" dxfId="50" priority="59" stopIfTrue="1" operator="equal">
      <formula>0</formula>
    </cfRule>
  </conditionalFormatting>
  <conditionalFormatting sqref="BG109">
    <cfRule type="cellIs" dxfId="49" priority="58" stopIfTrue="1" operator="equal">
      <formula>0</formula>
    </cfRule>
  </conditionalFormatting>
  <conditionalFormatting sqref="BK109 BM109:BO109">
    <cfRule type="cellIs" dxfId="48" priority="57" stopIfTrue="1" operator="equal">
      <formula>0</formula>
    </cfRule>
  </conditionalFormatting>
  <conditionalFormatting sqref="BL109">
    <cfRule type="cellIs" dxfId="47" priority="56" stopIfTrue="1" operator="equal">
      <formula>0</formula>
    </cfRule>
  </conditionalFormatting>
  <conditionalFormatting sqref="BA99 BC99:BE99">
    <cfRule type="cellIs" dxfId="46" priority="55" stopIfTrue="1" operator="equal">
      <formula>0</formula>
    </cfRule>
  </conditionalFormatting>
  <conditionalFormatting sqref="BB99">
    <cfRule type="cellIs" dxfId="45" priority="54" stopIfTrue="1" operator="equal">
      <formula>0</formula>
    </cfRule>
  </conditionalFormatting>
  <conditionalFormatting sqref="AG38 P38 L38:M38 AI38:CA38 R38:V38">
    <cfRule type="cellIs" dxfId="44" priority="48" stopIfTrue="1" operator="equal">
      <formula>0</formula>
    </cfRule>
  </conditionalFormatting>
  <conditionalFormatting sqref="AH38">
    <cfRule type="cellIs" dxfId="43" priority="47" stopIfTrue="1" operator="equal">
      <formula>0</formula>
    </cfRule>
  </conditionalFormatting>
  <conditionalFormatting sqref="W38:AA38">
    <cfRule type="cellIs" dxfId="42" priority="46" stopIfTrue="1" operator="equal">
      <formula>0</formula>
    </cfRule>
  </conditionalFormatting>
  <conditionalFormatting sqref="AB38:AF38">
    <cfRule type="cellIs" dxfId="41" priority="45" stopIfTrue="1" operator="equal">
      <formula>0</formula>
    </cfRule>
  </conditionalFormatting>
  <conditionalFormatting sqref="L42:O42 H42 S42 V42:BY42">
    <cfRule type="cellIs" dxfId="40" priority="44" stopIfTrue="1" operator="equal">
      <formula>0</formula>
    </cfRule>
  </conditionalFormatting>
  <conditionalFormatting sqref="BZ42">
    <cfRule type="cellIs" dxfId="39" priority="43" stopIfTrue="1" operator="equal">
      <formula>0</formula>
    </cfRule>
  </conditionalFormatting>
  <conditionalFormatting sqref="CA42">
    <cfRule type="cellIs" dxfId="38" priority="42" stopIfTrue="1" operator="equal">
      <formula>0</formula>
    </cfRule>
  </conditionalFormatting>
  <conditionalFormatting sqref="T42:U42">
    <cfRule type="cellIs" dxfId="37" priority="41" stopIfTrue="1" operator="equal">
      <formula>0</formula>
    </cfRule>
  </conditionalFormatting>
  <conditionalFormatting sqref="R42">
    <cfRule type="cellIs" dxfId="36" priority="40" stopIfTrue="1" operator="equal">
      <formula>0</formula>
    </cfRule>
  </conditionalFormatting>
  <conditionalFormatting sqref="L116:P116">
    <cfRule type="cellIs" dxfId="35" priority="39" stopIfTrue="1" operator="equal">
      <formula>0</formula>
    </cfRule>
  </conditionalFormatting>
  <conditionalFormatting sqref="BK121:BO121">
    <cfRule type="cellIs" dxfId="34" priority="37" stopIfTrue="1" operator="equal">
      <formula>0</formula>
    </cfRule>
  </conditionalFormatting>
  <conditionalFormatting sqref="BO118">
    <cfRule type="cellIs" dxfId="33" priority="35" stopIfTrue="1" operator="equal">
      <formula>0</formula>
    </cfRule>
  </conditionalFormatting>
  <conditionalFormatting sqref="BL118">
    <cfRule type="cellIs" dxfId="32" priority="33" stopIfTrue="1" operator="equal">
      <formula>0</formula>
    </cfRule>
  </conditionalFormatting>
  <conditionalFormatting sqref="BM118:BN118">
    <cfRule type="cellIs" dxfId="31" priority="34" stopIfTrue="1" operator="equal">
      <formula>0</formula>
    </cfRule>
  </conditionalFormatting>
  <conditionalFormatting sqref="AS95:AU95">
    <cfRule type="cellIs" dxfId="30" priority="32" stopIfTrue="1" operator="equal">
      <formula>0</formula>
    </cfRule>
  </conditionalFormatting>
  <conditionalFormatting sqref="AR95">
    <cfRule type="cellIs" dxfId="29" priority="31" stopIfTrue="1" operator="equal">
      <formula>0</formula>
    </cfRule>
  </conditionalFormatting>
  <conditionalFormatting sqref="AQ95">
    <cfRule type="cellIs" dxfId="28" priority="30" stopIfTrue="1" operator="equal">
      <formula>0</formula>
    </cfRule>
  </conditionalFormatting>
  <conditionalFormatting sqref="CA116">
    <cfRule type="cellIs" dxfId="27" priority="29" stopIfTrue="1" operator="equal">
      <formula>0</formula>
    </cfRule>
  </conditionalFormatting>
  <conditionalFormatting sqref="L70:P70">
    <cfRule type="cellIs" dxfId="26" priority="27" stopIfTrue="1" operator="equal">
      <formula>0</formula>
    </cfRule>
  </conditionalFormatting>
  <conditionalFormatting sqref="N101">
    <cfRule type="cellIs" dxfId="25" priority="26" stopIfTrue="1" operator="equal">
      <formula>0</formula>
    </cfRule>
  </conditionalFormatting>
  <conditionalFormatting sqref="P101">
    <cfRule type="cellIs" dxfId="24" priority="25" stopIfTrue="1" operator="equal">
      <formula>0</formula>
    </cfRule>
  </conditionalFormatting>
  <conditionalFormatting sqref="AB39">
    <cfRule type="cellIs" dxfId="23" priority="24" stopIfTrue="1" operator="equal">
      <formula>0</formula>
    </cfRule>
  </conditionalFormatting>
  <conditionalFormatting sqref="AD39:AF39">
    <cfRule type="cellIs" dxfId="22" priority="23" stopIfTrue="1" operator="equal">
      <formula>0</formula>
    </cfRule>
  </conditionalFormatting>
  <conditionalFormatting sqref="AC39">
    <cfRule type="cellIs" dxfId="21" priority="22" stopIfTrue="1" operator="equal">
      <formula>0</formula>
    </cfRule>
  </conditionalFormatting>
  <conditionalFormatting sqref="AG40">
    <cfRule type="cellIs" dxfId="20" priority="21" stopIfTrue="1" operator="equal">
      <formula>0</formula>
    </cfRule>
  </conditionalFormatting>
  <conditionalFormatting sqref="AI40:AK40">
    <cfRule type="cellIs" dxfId="19" priority="20" stopIfTrue="1" operator="equal">
      <formula>0</formula>
    </cfRule>
  </conditionalFormatting>
  <conditionalFormatting sqref="AH40">
    <cfRule type="cellIs" dxfId="18" priority="19" stopIfTrue="1" operator="equal">
      <formula>0</formula>
    </cfRule>
  </conditionalFormatting>
  <conditionalFormatting sqref="BM111:BO111 BK111">
    <cfRule type="cellIs" dxfId="17" priority="18" stopIfTrue="1" operator="equal">
      <formula>0</formula>
    </cfRule>
  </conditionalFormatting>
  <conditionalFormatting sqref="BL111">
    <cfRule type="cellIs" dxfId="16" priority="17" stopIfTrue="1" operator="equal">
      <formula>0</formula>
    </cfRule>
  </conditionalFormatting>
  <conditionalFormatting sqref="AL35:AP35">
    <cfRule type="cellIs" dxfId="15" priority="16" stopIfTrue="1" operator="equal">
      <formula>0</formula>
    </cfRule>
  </conditionalFormatting>
  <conditionalFormatting sqref="BA70 BC70:BE70">
    <cfRule type="cellIs" dxfId="14" priority="15" stopIfTrue="1" operator="equal">
      <formula>0</formula>
    </cfRule>
  </conditionalFormatting>
  <conditionalFormatting sqref="BB70">
    <cfRule type="cellIs" dxfId="13" priority="14" stopIfTrue="1" operator="equal">
      <formula>0</formula>
    </cfRule>
  </conditionalFormatting>
  <conditionalFormatting sqref="AV80">
    <cfRule type="cellIs" dxfId="12" priority="13" stopIfTrue="1" operator="equal">
      <formula>0</formula>
    </cfRule>
  </conditionalFormatting>
  <conditionalFormatting sqref="AW80 AZ80">
    <cfRule type="cellIs" dxfId="11" priority="12" stopIfTrue="1" operator="equal">
      <formula>0</formula>
    </cfRule>
  </conditionalFormatting>
  <conditionalFormatting sqref="AX80:AY80">
    <cfRule type="cellIs" dxfId="10" priority="11" stopIfTrue="1" operator="equal">
      <formula>0</formula>
    </cfRule>
  </conditionalFormatting>
  <conditionalFormatting sqref="AV101">
    <cfRule type="cellIs" dxfId="9" priority="10" stopIfTrue="1" operator="equal">
      <formula>0</formula>
    </cfRule>
  </conditionalFormatting>
  <conditionalFormatting sqref="AV102">
    <cfRule type="cellIs" dxfId="8" priority="9" stopIfTrue="1" operator="equal">
      <formula>0</formula>
    </cfRule>
  </conditionalFormatting>
  <conditionalFormatting sqref="AV103">
    <cfRule type="cellIs" dxfId="7" priority="8" stopIfTrue="1" operator="equal">
      <formula>0</formula>
    </cfRule>
  </conditionalFormatting>
  <conditionalFormatting sqref="BA103">
    <cfRule type="cellIs" dxfId="6" priority="7" stopIfTrue="1" operator="equal">
      <formula>0</formula>
    </cfRule>
  </conditionalFormatting>
  <conditionalFormatting sqref="BF108">
    <cfRule type="cellIs" dxfId="5" priority="6" stopIfTrue="1" operator="equal">
      <formula>0</formula>
    </cfRule>
  </conditionalFormatting>
  <conditionalFormatting sqref="BF111">
    <cfRule type="cellIs" dxfId="4" priority="5" stopIfTrue="1" operator="equal">
      <formula>0</formula>
    </cfRule>
  </conditionalFormatting>
  <conditionalFormatting sqref="BK112">
    <cfRule type="cellIs" dxfId="3" priority="4" stopIfTrue="1" operator="equal">
      <formula>0</formula>
    </cfRule>
  </conditionalFormatting>
  <conditionalFormatting sqref="BK113">
    <cfRule type="cellIs" dxfId="2" priority="3" stopIfTrue="1" operator="equal">
      <formula>0</formula>
    </cfRule>
  </conditionalFormatting>
  <conditionalFormatting sqref="BK118">
    <cfRule type="cellIs" dxfId="1" priority="2" stopIfTrue="1" operator="equal">
      <formula>0</formula>
    </cfRule>
  </conditionalFormatting>
  <conditionalFormatting sqref="BF114">
    <cfRule type="cellIs" dxfId="0" priority="1" stopIfTrue="1" operator="equal">
      <formula>0</formula>
    </cfRule>
  </conditionalFormatting>
  <printOptions horizontalCentered="1"/>
  <pageMargins left="0.19685039370078741" right="0.19685039370078741" top="0.59055118110236227" bottom="0.23622047244094491" header="0.51181102362204722" footer="0.51181102362204722"/>
  <pageSetup paperSize="9" scale="40" fitToHeight="0" orientation="landscape" verticalDpi="300" r:id="rId1"/>
  <headerFooter alignWithMargins="0"/>
  <rowBreaks count="4" manualBreakCount="4">
    <brk id="31" min="7" max="78" man="1"/>
    <brk id="63" min="7" max="78" man="1"/>
    <brk id="18" min="7" max="78" man="1"/>
    <brk id="123" min="7" max="78" man="1"/>
  </rowBreaks>
  <ignoredErrors>
    <ignoredError sqref="S58:AK58 S44:BA44 BK102:BZ102 S16:BA16 S82:BA83 S37 S87:BA87 S32:BA32 S21:BA22 AB20:BA20 S46:AA46 AC46 W45:AA45 AL45:BA46 S28:BA28 S26 V26:X26 AB14:BA15 S15:X15 S19:BA19 V17:W17 S18:T18 V18:BA18 S14 AA17:BA17 S25:BA25 AA26:BA26 AA23:BA24 S29 AL13:BA13 S45 AB29:BA30 AB27:BA27 AQ48:BA48 W47:AK50 AU49:BA50 AQ47:AT47 AV47:BA47 S51:BA51 S60:AK60 S88:AK88 AP88:BA88 S90:BA90 S92:BA93 S91:AK91 AV91:BA91 BG108:BI108 T17 Y17 S23:T24 V23:Y24 S55:BA55 S52:AI52 AK52:BA52 S89:AH89 AK89:BA89 S59:AA59 S57:AK57 S56:AF56 AQ56:BA56 AV57:BA58 S53:AM53 AP53:BA53 S64:BA65 S61:AK63 AV61:BA63 AM88 S67:AK69 AV67:AZ69 S96:BA96 S94:AP94 S97:AP97 BA97 S98:AU98 S71:AU73 S74:AZ79 S100:BZ100 S102:AU102 S66:AX66 AZ66:BA66 S95:AP95 BA95 AV60:BA60 AV59:BA59 BG106:BI106 BK106:BT106 BG107:BI107 BK107:BT107 BK108:BT108 S80:AU80 AW102:AY102" formulaRange="1"/>
    <ignoredError sqref="H32 H13:H30 H36:H37 H34 H44:H46 H82:H83 H87:H89 H41 H43" twoDigitTextYear="1"/>
    <ignoredError sqref="BZ18 BZ82 M117:BU117 M115:BE115 BP115:BU115 M120:BU120 M118:AZ118 M111:BE111 BH111 M37 M32 M13:M30 M55:M69 M110 M121:BE123 BP118:BU119 M44:M53 M119:AP119 AV119:BF119 M82:M83 M102 M100 M71:M80 BJ111 M106:M108 M112:BJ112 BP112:BU113 M87:M98 M43 BP111:BU111 M113:BJ113 BL112:BM112 BL113:BM113" formula="1"/>
    <ignoredError sqref="BG119:BJ119 BG111 BG118:BI118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T13"/>
  <sheetViews>
    <sheetView showGridLines="0" topLeftCell="C1" workbookViewId="0">
      <selection activeCell="H22" sqref="H22"/>
    </sheetView>
  </sheetViews>
  <sheetFormatPr defaultRowHeight="12.75" x14ac:dyDescent="0.2"/>
  <cols>
    <col min="1" max="1" width="1" customWidth="1"/>
    <col min="2" max="2" width="41.140625" customWidth="1"/>
    <col min="3" max="3" width="9" customWidth="1"/>
    <col min="4" max="4" width="7.28515625" customWidth="1"/>
    <col min="5" max="5" width="10.140625" customWidth="1"/>
    <col min="6" max="6" width="1.140625" customWidth="1"/>
    <col min="7" max="7" width="7.28515625" customWidth="1"/>
    <col min="8" max="8" width="17.28515625" customWidth="1"/>
    <col min="9" max="9" width="20.28515625" customWidth="1"/>
    <col min="10" max="10" width="9.28515625" customWidth="1"/>
    <col min="11" max="11" width="7.85546875" customWidth="1"/>
    <col min="12" max="12" width="17.140625" customWidth="1"/>
    <col min="13" max="13" width="0.85546875" customWidth="1"/>
    <col min="14" max="14" width="8.85546875" hidden="1" customWidth="1"/>
    <col min="15" max="15" width="8.140625" hidden="1" customWidth="1"/>
    <col min="16" max="16" width="9.7109375" hidden="1" customWidth="1"/>
    <col min="17" max="17" width="1.28515625" hidden="1" customWidth="1"/>
    <col min="18" max="18" width="9.28515625" customWidth="1"/>
    <col min="19" max="19" width="10.28515625" customWidth="1"/>
    <col min="20" max="20" width="24.28515625" customWidth="1"/>
    <col min="21" max="21" width="9.28515625" customWidth="1"/>
    <col min="22" max="22" width="8.85546875" customWidth="1"/>
    <col min="23" max="23" width="5.85546875" customWidth="1"/>
  </cols>
  <sheetData>
    <row r="1" spans="1:20" ht="21.75" customHeight="1" x14ac:dyDescent="0.25">
      <c r="A1" s="13"/>
      <c r="B1" s="601" t="s">
        <v>98</v>
      </c>
      <c r="C1" s="602"/>
      <c r="D1" s="602"/>
      <c r="E1" s="603"/>
      <c r="F1" s="8"/>
      <c r="G1" s="601" t="s">
        <v>99</v>
      </c>
      <c r="H1" s="602"/>
      <c r="I1" s="602"/>
      <c r="J1" s="602"/>
      <c r="K1" s="602"/>
      <c r="L1" s="603"/>
      <c r="M1" s="8"/>
      <c r="N1" s="596" t="s">
        <v>80</v>
      </c>
      <c r="O1" s="596"/>
      <c r="P1" s="596"/>
      <c r="Q1" s="8"/>
      <c r="R1" s="37" t="s">
        <v>100</v>
      </c>
      <c r="S1" s="37"/>
      <c r="T1" s="37"/>
    </row>
    <row r="2" spans="1:20" ht="21.75" customHeight="1" x14ac:dyDescent="0.2">
      <c r="A2" s="12"/>
      <c r="B2" s="604" t="s">
        <v>76</v>
      </c>
      <c r="C2" s="604" t="s">
        <v>75</v>
      </c>
      <c r="D2" s="604" t="s">
        <v>77</v>
      </c>
      <c r="E2" s="606" t="s">
        <v>78</v>
      </c>
      <c r="F2" s="8"/>
      <c r="G2" s="510" t="s">
        <v>76</v>
      </c>
      <c r="H2" s="510"/>
      <c r="I2" s="510"/>
      <c r="J2" s="42" t="s">
        <v>75</v>
      </c>
      <c r="K2" s="42" t="s">
        <v>77</v>
      </c>
      <c r="L2" s="23" t="s">
        <v>78</v>
      </c>
      <c r="M2" s="14"/>
      <c r="N2" s="23" t="s">
        <v>75</v>
      </c>
      <c r="O2" s="23" t="s">
        <v>77</v>
      </c>
      <c r="P2" s="23" t="s">
        <v>78</v>
      </c>
      <c r="Q2" s="8"/>
      <c r="R2" s="600" t="s">
        <v>368</v>
      </c>
      <c r="S2" s="600"/>
      <c r="T2" s="600"/>
    </row>
    <row r="3" spans="1:20" ht="29.25" customHeight="1" x14ac:dyDescent="0.2">
      <c r="A3" s="8"/>
      <c r="B3" s="605"/>
      <c r="C3" s="605"/>
      <c r="D3" s="605"/>
      <c r="E3" s="607"/>
      <c r="F3" s="8"/>
      <c r="G3" s="597" t="s">
        <v>645</v>
      </c>
      <c r="H3" s="598"/>
      <c r="I3" s="599"/>
      <c r="J3" s="17">
        <v>4</v>
      </c>
      <c r="K3" s="17">
        <v>2</v>
      </c>
      <c r="L3" s="17">
        <v>3</v>
      </c>
      <c r="M3" s="18"/>
      <c r="N3" s="16"/>
      <c r="O3" s="16"/>
      <c r="P3" s="16"/>
      <c r="Q3" s="8"/>
      <c r="R3" s="595" t="s">
        <v>237</v>
      </c>
      <c r="S3" s="595"/>
      <c r="T3" s="595"/>
    </row>
    <row r="4" spans="1:20" ht="15.6" customHeight="1" x14ac:dyDescent="0.2">
      <c r="A4" s="19"/>
      <c r="B4" s="54" t="s">
        <v>475</v>
      </c>
      <c r="C4" s="15" t="s">
        <v>360</v>
      </c>
      <c r="D4" s="16">
        <v>1</v>
      </c>
      <c r="E4" s="57">
        <v>2</v>
      </c>
      <c r="F4" s="8"/>
      <c r="G4" s="54" t="s">
        <v>476</v>
      </c>
      <c r="H4" s="29"/>
      <c r="I4" s="30"/>
      <c r="J4" s="17">
        <v>6</v>
      </c>
      <c r="K4" s="17">
        <v>6</v>
      </c>
      <c r="L4" s="17">
        <v>9</v>
      </c>
      <c r="M4" s="18"/>
      <c r="N4" s="20"/>
      <c r="O4" s="20"/>
      <c r="P4" s="20"/>
      <c r="Q4" s="8"/>
      <c r="R4" s="595" t="s">
        <v>236</v>
      </c>
      <c r="S4" s="595"/>
      <c r="T4" s="595"/>
    </row>
    <row r="5" spans="1:20" ht="51.6" customHeight="1" x14ac:dyDescent="0.2">
      <c r="A5" s="21"/>
      <c r="B5" s="54" t="s">
        <v>644</v>
      </c>
      <c r="C5" s="486" t="s">
        <v>635</v>
      </c>
      <c r="D5" s="17">
        <v>2</v>
      </c>
      <c r="E5" s="17">
        <v>3</v>
      </c>
      <c r="F5" s="8"/>
      <c r="G5" s="54" t="s">
        <v>402</v>
      </c>
      <c r="H5" s="29"/>
      <c r="I5" s="30"/>
      <c r="J5" s="17">
        <v>8</v>
      </c>
      <c r="K5" s="17">
        <v>4</v>
      </c>
      <c r="L5" s="35">
        <v>6</v>
      </c>
      <c r="M5" s="18"/>
      <c r="N5" s="22"/>
      <c r="O5" s="22"/>
      <c r="P5" s="22"/>
      <c r="Q5" s="8"/>
      <c r="R5" s="595" t="s">
        <v>213</v>
      </c>
      <c r="S5" s="595"/>
      <c r="T5" s="595"/>
    </row>
    <row r="6" spans="1:20" ht="15.6" customHeight="1" x14ac:dyDescent="0.2">
      <c r="A6" s="9"/>
      <c r="G6" s="54" t="s">
        <v>477</v>
      </c>
      <c r="H6" s="29"/>
      <c r="I6" s="30"/>
      <c r="J6" s="17">
        <v>10</v>
      </c>
      <c r="K6" s="17">
        <v>4</v>
      </c>
      <c r="L6" s="17">
        <v>6</v>
      </c>
      <c r="M6" s="7"/>
      <c r="N6" s="7"/>
      <c r="O6" s="7"/>
      <c r="P6" s="7"/>
      <c r="Q6" s="8"/>
    </row>
    <row r="7" spans="1:20" ht="14.25" customHeight="1" x14ac:dyDescent="0.2"/>
    <row r="8" spans="1:20" ht="14.25" customHeight="1" x14ac:dyDescent="0.2">
      <c r="T8" s="41"/>
    </row>
    <row r="13" spans="1:20" x14ac:dyDescent="0.2">
      <c r="L13">
        <f>SUM(E4,E5,L3,L4,L5,L6)</f>
        <v>29</v>
      </c>
    </row>
  </sheetData>
  <mergeCells count="13">
    <mergeCell ref="B1:E1"/>
    <mergeCell ref="G1:L1"/>
    <mergeCell ref="B2:B3"/>
    <mergeCell ref="C2:C3"/>
    <mergeCell ref="D2:D3"/>
    <mergeCell ref="E2:E3"/>
    <mergeCell ref="G2:I2"/>
    <mergeCell ref="R3:T3"/>
    <mergeCell ref="N1:P1"/>
    <mergeCell ref="G3:I3"/>
    <mergeCell ref="R5:T5"/>
    <mergeCell ref="R4:T4"/>
    <mergeCell ref="R2:T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landscape"/>
  <headerFooter alignWithMargins="0"/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82"/>
  <sheetViews>
    <sheetView showGridLines="0" zoomScale="70" zoomScaleNormal="70" workbookViewId="0">
      <pane ySplit="2" topLeftCell="A39" activePane="bottomLeft" state="frozen"/>
      <selection pane="bottomLeft" activeCell="C57" sqref="C57:D57"/>
    </sheetView>
  </sheetViews>
  <sheetFormatPr defaultColWidth="8.85546875" defaultRowHeight="12.75" outlineLevelRow="1" outlineLevelCol="1" x14ac:dyDescent="0.2"/>
  <cols>
    <col min="1" max="1" width="8.85546875" style="655" customWidth="1"/>
    <col min="2" max="2" width="14.7109375" style="150" customWidth="1"/>
    <col min="3" max="3" width="65.7109375" style="45" customWidth="1"/>
    <col min="4" max="4" width="56.28515625" style="45" customWidth="1"/>
    <col min="5" max="5" width="21.140625" style="150" customWidth="1"/>
    <col min="6" max="6" width="33.85546875" style="654" customWidth="1" outlineLevel="1"/>
    <col min="7" max="7" width="60.28515625" style="46" customWidth="1"/>
    <col min="8" max="8" width="110.7109375" style="46" customWidth="1"/>
    <col min="9" max="16384" width="8.85546875" style="46"/>
  </cols>
  <sheetData>
    <row r="1" spans="1:10" ht="19.350000000000001" customHeight="1" x14ac:dyDescent="0.2">
      <c r="B1" s="635" t="s">
        <v>240</v>
      </c>
      <c r="C1" s="635"/>
      <c r="D1" s="635"/>
      <c r="E1" s="635"/>
      <c r="F1" s="638"/>
      <c r="G1" s="489"/>
    </row>
    <row r="2" spans="1:10" ht="29.25" customHeight="1" x14ac:dyDescent="0.2">
      <c r="B2" s="151" t="s">
        <v>150</v>
      </c>
      <c r="C2" s="636" t="s">
        <v>241</v>
      </c>
      <c r="D2" s="637"/>
      <c r="E2" s="152" t="s">
        <v>242</v>
      </c>
      <c r="F2" s="639" t="s">
        <v>243</v>
      </c>
      <c r="J2" s="153"/>
    </row>
    <row r="3" spans="1:10" ht="18.399999999999999" customHeight="1" outlineLevel="1" x14ac:dyDescent="0.2">
      <c r="B3" s="152" t="s">
        <v>263</v>
      </c>
      <c r="C3" s="608" t="s">
        <v>425</v>
      </c>
      <c r="D3" s="609"/>
      <c r="E3" s="154" t="s">
        <v>522</v>
      </c>
      <c r="F3" s="640" t="s">
        <v>424</v>
      </c>
    </row>
    <row r="4" spans="1:10" ht="29.25" customHeight="1" outlineLevel="1" x14ac:dyDescent="0.2">
      <c r="B4" s="155" t="s">
        <v>264</v>
      </c>
      <c r="C4" s="608" t="s">
        <v>427</v>
      </c>
      <c r="D4" s="609"/>
      <c r="E4" s="156" t="s">
        <v>655</v>
      </c>
      <c r="F4" s="640" t="s">
        <v>426</v>
      </c>
    </row>
    <row r="5" spans="1:10" ht="30.6" customHeight="1" outlineLevel="1" x14ac:dyDescent="0.2">
      <c r="B5" s="155" t="s">
        <v>265</v>
      </c>
      <c r="C5" s="608" t="s">
        <v>429</v>
      </c>
      <c r="D5" s="609"/>
      <c r="E5" s="156" t="s">
        <v>523</v>
      </c>
      <c r="F5" s="641" t="s">
        <v>428</v>
      </c>
    </row>
    <row r="6" spans="1:10" ht="40.15" customHeight="1" outlineLevel="1" x14ac:dyDescent="0.2">
      <c r="B6" s="155" t="s">
        <v>266</v>
      </c>
      <c r="C6" s="608" t="s">
        <v>430</v>
      </c>
      <c r="D6" s="609"/>
      <c r="E6" s="154" t="s">
        <v>531</v>
      </c>
      <c r="F6" s="642" t="s">
        <v>527</v>
      </c>
    </row>
    <row r="7" spans="1:10" ht="40.15" customHeight="1" outlineLevel="1" x14ac:dyDescent="0.2">
      <c r="B7" s="155" t="s">
        <v>267</v>
      </c>
      <c r="C7" s="608" t="s">
        <v>431</v>
      </c>
      <c r="D7" s="609"/>
      <c r="E7" s="154" t="s">
        <v>526</v>
      </c>
      <c r="F7" s="642" t="s">
        <v>339</v>
      </c>
    </row>
    <row r="8" spans="1:10" ht="29.85" customHeight="1" outlineLevel="1" x14ac:dyDescent="0.2">
      <c r="B8" s="155" t="s">
        <v>268</v>
      </c>
      <c r="C8" s="608" t="s">
        <v>432</v>
      </c>
      <c r="D8" s="609"/>
      <c r="E8" s="154" t="s">
        <v>156</v>
      </c>
      <c r="F8" s="643" t="s">
        <v>228</v>
      </c>
    </row>
    <row r="9" spans="1:10" s="157" customFormat="1" ht="70.7" customHeight="1" outlineLevel="1" x14ac:dyDescent="0.2">
      <c r="A9" s="656"/>
      <c r="B9" s="155" t="s">
        <v>333</v>
      </c>
      <c r="C9" s="608" t="s">
        <v>434</v>
      </c>
      <c r="D9" s="609"/>
      <c r="E9" s="154" t="s">
        <v>167</v>
      </c>
      <c r="F9" s="643" t="s">
        <v>433</v>
      </c>
    </row>
    <row r="10" spans="1:10" s="157" customFormat="1" ht="57.2" customHeight="1" outlineLevel="1" x14ac:dyDescent="0.2">
      <c r="A10" s="655"/>
      <c r="B10" s="155" t="s">
        <v>336</v>
      </c>
      <c r="C10" s="608" t="s">
        <v>435</v>
      </c>
      <c r="D10" s="609"/>
      <c r="E10" s="154" t="s">
        <v>108</v>
      </c>
      <c r="F10" s="643" t="s">
        <v>55</v>
      </c>
    </row>
    <row r="11" spans="1:10" s="157" customFormat="1" ht="57.75" customHeight="1" outlineLevel="1" x14ac:dyDescent="0.2">
      <c r="A11" s="655"/>
      <c r="B11" s="155" t="s">
        <v>334</v>
      </c>
      <c r="C11" s="608" t="s">
        <v>407</v>
      </c>
      <c r="D11" s="609"/>
      <c r="E11" s="154" t="s">
        <v>110</v>
      </c>
      <c r="F11" s="643" t="s">
        <v>404</v>
      </c>
    </row>
    <row r="12" spans="1:10" s="157" customFormat="1" ht="71.45" customHeight="1" outlineLevel="1" x14ac:dyDescent="0.2">
      <c r="A12" s="655"/>
      <c r="B12" s="155" t="s">
        <v>332</v>
      </c>
      <c r="C12" s="608" t="s">
        <v>408</v>
      </c>
      <c r="D12" s="609"/>
      <c r="E12" s="154" t="s">
        <v>109</v>
      </c>
      <c r="F12" s="643" t="s">
        <v>436</v>
      </c>
    </row>
    <row r="13" spans="1:10" ht="29.25" customHeight="1" outlineLevel="1" x14ac:dyDescent="0.2">
      <c r="B13" s="152" t="s">
        <v>335</v>
      </c>
      <c r="C13" s="608" t="s">
        <v>437</v>
      </c>
      <c r="D13" s="609"/>
      <c r="E13" s="154" t="s">
        <v>112</v>
      </c>
      <c r="F13" s="643" t="s">
        <v>525</v>
      </c>
    </row>
    <row r="14" spans="1:10" ht="29.25" customHeight="1" outlineLevel="1" x14ac:dyDescent="0.2">
      <c r="B14" s="152" t="s">
        <v>337</v>
      </c>
      <c r="C14" s="608" t="s">
        <v>438</v>
      </c>
      <c r="D14" s="609"/>
      <c r="E14" s="154" t="s">
        <v>656</v>
      </c>
      <c r="F14" s="643" t="s">
        <v>72</v>
      </c>
    </row>
    <row r="15" spans="1:10" ht="30.6" customHeight="1" outlineLevel="1" x14ac:dyDescent="0.2">
      <c r="B15" s="152" t="s">
        <v>338</v>
      </c>
      <c r="C15" s="608" t="s">
        <v>440</v>
      </c>
      <c r="D15" s="609"/>
      <c r="E15" s="154" t="s">
        <v>168</v>
      </c>
      <c r="F15" s="643" t="s">
        <v>439</v>
      </c>
    </row>
    <row r="16" spans="1:10" ht="17.100000000000001" customHeight="1" outlineLevel="1" x14ac:dyDescent="0.2">
      <c r="A16" s="656"/>
      <c r="B16" s="152" t="s">
        <v>316</v>
      </c>
      <c r="C16" s="608" t="s">
        <v>441</v>
      </c>
      <c r="D16" s="609"/>
      <c r="E16" s="154" t="s">
        <v>208</v>
      </c>
      <c r="F16" s="643" t="s">
        <v>457</v>
      </c>
    </row>
    <row r="17" spans="1:11" ht="44.85" customHeight="1" outlineLevel="1" x14ac:dyDescent="0.2">
      <c r="B17" s="155" t="s">
        <v>269</v>
      </c>
      <c r="C17" s="608" t="s">
        <v>369</v>
      </c>
      <c r="D17" s="609"/>
      <c r="E17" s="158" t="s">
        <v>119</v>
      </c>
      <c r="F17" s="644" t="s">
        <v>58</v>
      </c>
      <c r="J17" s="66"/>
      <c r="K17" s="64"/>
    </row>
    <row r="18" spans="1:11" ht="30.6" customHeight="1" outlineLevel="1" x14ac:dyDescent="0.2">
      <c r="B18" s="155" t="s">
        <v>270</v>
      </c>
      <c r="C18" s="608" t="s">
        <v>370</v>
      </c>
      <c r="D18" s="609"/>
      <c r="E18" s="158" t="s">
        <v>122</v>
      </c>
      <c r="F18" s="644" t="s">
        <v>239</v>
      </c>
      <c r="J18" s="66"/>
      <c r="K18" s="64"/>
    </row>
    <row r="19" spans="1:11" s="157" customFormat="1" ht="44.1" customHeight="1" outlineLevel="1" x14ac:dyDescent="0.2">
      <c r="A19" s="656"/>
      <c r="B19" s="155" t="s">
        <v>271</v>
      </c>
      <c r="C19" s="608" t="s">
        <v>442</v>
      </c>
      <c r="D19" s="609"/>
      <c r="E19" s="154" t="s">
        <v>120</v>
      </c>
      <c r="F19" s="643" t="s">
        <v>331</v>
      </c>
    </row>
    <row r="20" spans="1:11" s="157" customFormat="1" ht="31.9" customHeight="1" outlineLevel="1" x14ac:dyDescent="0.2">
      <c r="A20" s="656"/>
      <c r="B20" s="155" t="s">
        <v>272</v>
      </c>
      <c r="C20" s="608" t="s">
        <v>443</v>
      </c>
      <c r="D20" s="609"/>
      <c r="E20" s="158" t="s">
        <v>127</v>
      </c>
      <c r="F20" s="644" t="s">
        <v>177</v>
      </c>
    </row>
    <row r="21" spans="1:11" ht="32.65" customHeight="1" outlineLevel="1" x14ac:dyDescent="0.2">
      <c r="A21" s="656"/>
      <c r="B21" s="155" t="s">
        <v>273</v>
      </c>
      <c r="C21" s="608" t="s">
        <v>341</v>
      </c>
      <c r="D21" s="609"/>
      <c r="E21" s="158" t="s">
        <v>128</v>
      </c>
      <c r="F21" s="644" t="s">
        <v>59</v>
      </c>
      <c r="J21" s="66"/>
      <c r="K21" s="64"/>
    </row>
    <row r="22" spans="1:11" ht="44.25" customHeight="1" outlineLevel="1" x14ac:dyDescent="0.2">
      <c r="A22" s="656"/>
      <c r="B22" s="155" t="s">
        <v>274</v>
      </c>
      <c r="C22" s="608" t="s">
        <v>646</v>
      </c>
      <c r="D22" s="609"/>
      <c r="E22" s="158" t="s">
        <v>472</v>
      </c>
      <c r="F22" s="644" t="s">
        <v>574</v>
      </c>
      <c r="J22" s="66"/>
      <c r="K22" s="64"/>
    </row>
    <row r="23" spans="1:11" ht="29.25" customHeight="1" outlineLevel="1" x14ac:dyDescent="0.2">
      <c r="A23" s="656"/>
      <c r="B23" s="155" t="s">
        <v>275</v>
      </c>
      <c r="C23" s="608" t="s">
        <v>342</v>
      </c>
      <c r="D23" s="609"/>
      <c r="E23" s="158" t="s">
        <v>151</v>
      </c>
      <c r="F23" s="644" t="s">
        <v>63</v>
      </c>
      <c r="J23" s="66"/>
      <c r="K23" s="64"/>
    </row>
    <row r="24" spans="1:11" ht="41.45" customHeight="1" outlineLevel="1" x14ac:dyDescent="0.2">
      <c r="A24" s="656"/>
      <c r="B24" s="155" t="s">
        <v>276</v>
      </c>
      <c r="C24" s="608" t="s">
        <v>584</v>
      </c>
      <c r="D24" s="609"/>
      <c r="E24" s="158" t="s">
        <v>388</v>
      </c>
      <c r="F24" s="643" t="s">
        <v>234</v>
      </c>
      <c r="G24" s="159"/>
      <c r="H24" s="160"/>
    </row>
    <row r="25" spans="1:11" ht="32.65" customHeight="1" outlineLevel="1" x14ac:dyDescent="0.2">
      <c r="A25" s="656"/>
      <c r="B25" s="155" t="s">
        <v>277</v>
      </c>
      <c r="C25" s="608" t="s">
        <v>445</v>
      </c>
      <c r="D25" s="609"/>
      <c r="E25" s="158" t="s">
        <v>529</v>
      </c>
      <c r="F25" s="643" t="s">
        <v>444</v>
      </c>
    </row>
    <row r="26" spans="1:11" ht="29.25" customHeight="1" outlineLevel="1" x14ac:dyDescent="0.2">
      <c r="A26" s="656"/>
      <c r="B26" s="155" t="s">
        <v>278</v>
      </c>
      <c r="C26" s="608" t="s">
        <v>340</v>
      </c>
      <c r="D26" s="609"/>
      <c r="E26" s="158" t="s">
        <v>528</v>
      </c>
      <c r="F26" s="645" t="s">
        <v>446</v>
      </c>
    </row>
    <row r="27" spans="1:11" ht="29.85" customHeight="1" outlineLevel="1" x14ac:dyDescent="0.2">
      <c r="A27" s="656"/>
      <c r="B27" s="155" t="s">
        <v>279</v>
      </c>
      <c r="C27" s="608" t="s">
        <v>585</v>
      </c>
      <c r="D27" s="609"/>
      <c r="E27" s="158" t="s">
        <v>160</v>
      </c>
      <c r="F27" s="643" t="s">
        <v>192</v>
      </c>
    </row>
    <row r="28" spans="1:11" ht="14.25" outlineLevel="1" x14ac:dyDescent="0.2">
      <c r="A28" s="656"/>
      <c r="B28" s="155" t="s">
        <v>280</v>
      </c>
      <c r="C28" s="608" t="s">
        <v>447</v>
      </c>
      <c r="D28" s="609"/>
      <c r="E28" s="158" t="s">
        <v>490</v>
      </c>
      <c r="F28" s="646" t="s">
        <v>392</v>
      </c>
      <c r="H28" s="611"/>
      <c r="I28" s="611"/>
      <c r="J28" s="66"/>
      <c r="K28" s="64"/>
    </row>
    <row r="29" spans="1:11" ht="29.25" customHeight="1" outlineLevel="1" x14ac:dyDescent="0.2">
      <c r="A29" s="656"/>
      <c r="B29" s="155" t="s">
        <v>281</v>
      </c>
      <c r="C29" s="633" t="s">
        <v>586</v>
      </c>
      <c r="D29" s="634"/>
      <c r="E29" s="158" t="s">
        <v>473</v>
      </c>
      <c r="F29" s="644" t="s">
        <v>64</v>
      </c>
      <c r="J29" s="66"/>
      <c r="K29" s="64"/>
    </row>
    <row r="30" spans="1:11" ht="31.7" customHeight="1" outlineLevel="1" x14ac:dyDescent="0.2">
      <c r="A30" s="656"/>
      <c r="B30" s="155" t="s">
        <v>282</v>
      </c>
      <c r="C30" s="608" t="s">
        <v>587</v>
      </c>
      <c r="D30" s="609"/>
      <c r="E30" s="158" t="s">
        <v>152</v>
      </c>
      <c r="F30" s="644" t="s">
        <v>97</v>
      </c>
      <c r="J30" s="66"/>
      <c r="K30" s="64"/>
    </row>
    <row r="31" spans="1:11" ht="28.5" customHeight="1" outlineLevel="1" x14ac:dyDescent="0.2">
      <c r="A31" s="656"/>
      <c r="B31" s="155" t="s">
        <v>283</v>
      </c>
      <c r="C31" s="608" t="s">
        <v>448</v>
      </c>
      <c r="D31" s="609"/>
      <c r="E31" s="158" t="s">
        <v>156</v>
      </c>
      <c r="F31" s="644" t="s">
        <v>228</v>
      </c>
      <c r="J31" s="66"/>
      <c r="K31" s="64"/>
    </row>
    <row r="32" spans="1:11" ht="41.45" customHeight="1" outlineLevel="1" x14ac:dyDescent="0.2">
      <c r="A32" s="656"/>
      <c r="B32" s="155" t="s">
        <v>284</v>
      </c>
      <c r="C32" s="608" t="s">
        <v>647</v>
      </c>
      <c r="D32" s="609"/>
      <c r="E32" s="158" t="s">
        <v>157</v>
      </c>
      <c r="F32" s="644" t="s">
        <v>455</v>
      </c>
      <c r="J32" s="66"/>
      <c r="K32" s="64"/>
    </row>
    <row r="33" spans="1:11" ht="53.45" customHeight="1" outlineLevel="1" x14ac:dyDescent="0.2">
      <c r="A33" s="656"/>
      <c r="B33" s="155" t="s">
        <v>285</v>
      </c>
      <c r="C33" s="608" t="s">
        <v>592</v>
      </c>
      <c r="D33" s="609"/>
      <c r="E33" s="158" t="s">
        <v>488</v>
      </c>
      <c r="F33" s="644" t="s">
        <v>572</v>
      </c>
      <c r="J33" s="66"/>
      <c r="K33" s="64"/>
    </row>
    <row r="34" spans="1:11" ht="29.85" customHeight="1" outlineLevel="1" x14ac:dyDescent="0.2">
      <c r="A34" s="656"/>
      <c r="B34" s="155" t="s">
        <v>286</v>
      </c>
      <c r="C34" s="608" t="s">
        <v>449</v>
      </c>
      <c r="D34" s="609"/>
      <c r="E34" s="158" t="s">
        <v>187</v>
      </c>
      <c r="F34" s="643" t="s">
        <v>343</v>
      </c>
    </row>
    <row r="35" spans="1:11" ht="30.6" customHeight="1" outlineLevel="1" x14ac:dyDescent="0.2">
      <c r="A35" s="656"/>
      <c r="B35" s="155" t="s">
        <v>287</v>
      </c>
      <c r="C35" s="612" t="s">
        <v>588</v>
      </c>
      <c r="D35" s="613"/>
      <c r="E35" s="158" t="s">
        <v>500</v>
      </c>
      <c r="F35" s="644" t="s">
        <v>193</v>
      </c>
      <c r="H35" s="617"/>
      <c r="I35" s="617"/>
      <c r="J35" s="66"/>
      <c r="K35" s="64"/>
    </row>
    <row r="36" spans="1:11" ht="30.6" customHeight="1" outlineLevel="1" x14ac:dyDescent="0.2">
      <c r="A36" s="656"/>
      <c r="B36" s="155" t="s">
        <v>288</v>
      </c>
      <c r="C36" s="612" t="s">
        <v>589</v>
      </c>
      <c r="D36" s="613"/>
      <c r="E36" s="158" t="s">
        <v>162</v>
      </c>
      <c r="F36" s="644" t="s">
        <v>214</v>
      </c>
      <c r="H36" s="617"/>
      <c r="I36" s="617"/>
      <c r="J36" s="66"/>
      <c r="K36" s="64"/>
    </row>
    <row r="37" spans="1:11" ht="44.65" customHeight="1" outlineLevel="1" x14ac:dyDescent="0.2">
      <c r="A37" s="656"/>
      <c r="B37" s="155" t="s">
        <v>289</v>
      </c>
      <c r="C37" s="608" t="s">
        <v>648</v>
      </c>
      <c r="D37" s="609"/>
      <c r="E37" s="158" t="s">
        <v>141</v>
      </c>
      <c r="F37" s="647" t="s">
        <v>231</v>
      </c>
    </row>
    <row r="38" spans="1:11" ht="17.649999999999999" customHeight="1" outlineLevel="1" x14ac:dyDescent="0.2">
      <c r="A38" s="656"/>
      <c r="B38" s="155" t="s">
        <v>290</v>
      </c>
      <c r="C38" s="612" t="s">
        <v>627</v>
      </c>
      <c r="D38" s="613"/>
      <c r="E38" s="161" t="s">
        <v>534</v>
      </c>
      <c r="F38" s="644" t="s">
        <v>184</v>
      </c>
      <c r="H38" s="617"/>
      <c r="I38" s="617"/>
      <c r="J38" s="66"/>
      <c r="K38" s="64"/>
    </row>
    <row r="39" spans="1:11" ht="30.6" customHeight="1" outlineLevel="1" x14ac:dyDescent="0.2">
      <c r="A39" s="656"/>
      <c r="B39" s="155" t="s">
        <v>291</v>
      </c>
      <c r="C39" s="612" t="s">
        <v>628</v>
      </c>
      <c r="D39" s="613"/>
      <c r="E39" s="158" t="s">
        <v>389</v>
      </c>
      <c r="F39" s="648" t="s">
        <v>367</v>
      </c>
      <c r="J39" s="66"/>
      <c r="K39" s="64"/>
    </row>
    <row r="40" spans="1:11" ht="42.4" customHeight="1" x14ac:dyDescent="0.2">
      <c r="A40" s="656"/>
      <c r="B40" s="155" t="s">
        <v>344</v>
      </c>
      <c r="C40" s="612" t="s">
        <v>345</v>
      </c>
      <c r="D40" s="613"/>
      <c r="E40" s="158" t="s">
        <v>180</v>
      </c>
      <c r="F40" s="644" t="s">
        <v>229</v>
      </c>
      <c r="H40" s="617"/>
      <c r="I40" s="617"/>
      <c r="J40" s="66"/>
      <c r="K40" s="64"/>
    </row>
    <row r="41" spans="1:11" ht="29.25" customHeight="1" x14ac:dyDescent="0.2">
      <c r="A41" s="656"/>
      <c r="B41" s="155" t="s">
        <v>292</v>
      </c>
      <c r="C41" s="612" t="s">
        <v>348</v>
      </c>
      <c r="D41" s="613"/>
      <c r="E41" s="158" t="s">
        <v>387</v>
      </c>
      <c r="F41" s="644" t="s">
        <v>218</v>
      </c>
      <c r="H41" s="617"/>
      <c r="I41" s="617"/>
      <c r="J41" s="66"/>
      <c r="K41" s="64"/>
    </row>
    <row r="42" spans="1:11" ht="28.5" customHeight="1" x14ac:dyDescent="0.2">
      <c r="A42" s="656"/>
      <c r="B42" s="155" t="s">
        <v>383</v>
      </c>
      <c r="C42" s="612" t="s">
        <v>450</v>
      </c>
      <c r="D42" s="613"/>
      <c r="E42" s="158" t="s">
        <v>153</v>
      </c>
      <c r="F42" s="644" t="s">
        <v>200</v>
      </c>
      <c r="I42" s="71"/>
      <c r="J42" s="66"/>
      <c r="K42" s="64"/>
    </row>
    <row r="43" spans="1:11" ht="28.5" customHeight="1" outlineLevel="1" x14ac:dyDescent="0.2">
      <c r="A43" s="656"/>
      <c r="B43" s="155" t="s">
        <v>384</v>
      </c>
      <c r="C43" s="608" t="s">
        <v>395</v>
      </c>
      <c r="D43" s="609"/>
      <c r="E43" s="158" t="s">
        <v>158</v>
      </c>
      <c r="F43" s="643" t="s">
        <v>178</v>
      </c>
    </row>
    <row r="44" spans="1:11" ht="28.5" customHeight="1" outlineLevel="1" x14ac:dyDescent="0.2">
      <c r="A44" s="656"/>
      <c r="B44" s="155" t="s">
        <v>629</v>
      </c>
      <c r="C44" s="608" t="s">
        <v>632</v>
      </c>
      <c r="D44" s="609"/>
      <c r="E44" s="158" t="s">
        <v>168</v>
      </c>
      <c r="F44" s="643" t="s">
        <v>630</v>
      </c>
    </row>
    <row r="45" spans="1:11" ht="31.7" customHeight="1" x14ac:dyDescent="0.2">
      <c r="A45" s="656" t="s">
        <v>451</v>
      </c>
      <c r="B45" s="155" t="s">
        <v>451</v>
      </c>
      <c r="C45" s="608" t="s">
        <v>347</v>
      </c>
      <c r="D45" s="609"/>
      <c r="E45" s="158" t="s">
        <v>155</v>
      </c>
      <c r="F45" s="646" t="s">
        <v>199</v>
      </c>
      <c r="H45" s="617"/>
      <c r="I45" s="617"/>
      <c r="J45" s="66"/>
      <c r="K45" s="64"/>
    </row>
    <row r="46" spans="1:11" ht="130.15" customHeight="1" outlineLevel="1" x14ac:dyDescent="0.2">
      <c r="A46" s="656"/>
      <c r="B46" s="155" t="s">
        <v>452</v>
      </c>
      <c r="C46" s="608" t="s">
        <v>649</v>
      </c>
      <c r="D46" s="609"/>
      <c r="E46" s="161" t="s">
        <v>533</v>
      </c>
      <c r="F46" s="643" t="s">
        <v>532</v>
      </c>
    </row>
    <row r="47" spans="1:11" ht="32.65" customHeight="1" x14ac:dyDescent="0.2">
      <c r="A47" s="657"/>
      <c r="B47" s="155" t="s">
        <v>453</v>
      </c>
      <c r="C47" s="608" t="s">
        <v>346</v>
      </c>
      <c r="D47" s="609"/>
      <c r="E47" s="483" t="s">
        <v>153</v>
      </c>
      <c r="F47" s="644" t="s">
        <v>198</v>
      </c>
      <c r="J47" s="66"/>
      <c r="K47" s="64"/>
    </row>
    <row r="48" spans="1:11" ht="30.6" customHeight="1" x14ac:dyDescent="0.2">
      <c r="A48" s="656"/>
      <c r="B48" s="155" t="s">
        <v>293</v>
      </c>
      <c r="C48" s="630" t="s">
        <v>625</v>
      </c>
      <c r="D48" s="631"/>
      <c r="E48" s="158" t="s">
        <v>169</v>
      </c>
      <c r="F48" s="649" t="s">
        <v>535</v>
      </c>
      <c r="H48" s="617"/>
      <c r="I48" s="617"/>
      <c r="J48" s="66"/>
      <c r="K48" s="64"/>
    </row>
    <row r="49" spans="1:11" ht="30.6" customHeight="1" x14ac:dyDescent="0.2">
      <c r="A49" s="656"/>
      <c r="B49" s="155" t="s">
        <v>294</v>
      </c>
      <c r="C49" s="608" t="s">
        <v>624</v>
      </c>
      <c r="D49" s="609"/>
      <c r="E49" s="158" t="s">
        <v>170</v>
      </c>
      <c r="F49" s="646" t="s">
        <v>190</v>
      </c>
      <c r="H49" s="617"/>
      <c r="I49" s="617"/>
      <c r="J49" s="66"/>
      <c r="K49" s="64"/>
    </row>
    <row r="50" spans="1:11" ht="30.6" customHeight="1" x14ac:dyDescent="0.2">
      <c r="A50" s="656"/>
      <c r="B50" s="155" t="s">
        <v>295</v>
      </c>
      <c r="C50" s="612" t="s">
        <v>590</v>
      </c>
      <c r="D50" s="613"/>
      <c r="E50" s="158" t="s">
        <v>171</v>
      </c>
      <c r="F50" s="650" t="s">
        <v>191</v>
      </c>
      <c r="H50" s="617"/>
      <c r="I50" s="617"/>
      <c r="J50" s="66"/>
      <c r="K50" s="64"/>
    </row>
    <row r="51" spans="1:11" ht="41.45" customHeight="1" x14ac:dyDescent="0.2">
      <c r="A51" s="656"/>
      <c r="B51" s="155" t="s">
        <v>296</v>
      </c>
      <c r="C51" s="630" t="s">
        <v>364</v>
      </c>
      <c r="D51" s="631"/>
      <c r="E51" s="158" t="s">
        <v>172</v>
      </c>
      <c r="F51" s="646" t="s">
        <v>373</v>
      </c>
      <c r="H51" s="617"/>
      <c r="I51" s="617"/>
      <c r="J51" s="66"/>
      <c r="K51" s="64"/>
    </row>
    <row r="52" spans="1:11" ht="30.6" customHeight="1" x14ac:dyDescent="0.2">
      <c r="A52" s="656"/>
      <c r="B52" s="155" t="s">
        <v>297</v>
      </c>
      <c r="C52" s="625" t="s">
        <v>349</v>
      </c>
      <c r="D52" s="626"/>
      <c r="E52" s="158" t="s">
        <v>175</v>
      </c>
      <c r="F52" s="646" t="s">
        <v>363</v>
      </c>
      <c r="H52" s="618"/>
      <c r="I52" s="618"/>
      <c r="J52" s="66"/>
      <c r="K52" s="64"/>
    </row>
    <row r="53" spans="1:11" s="162" customFormat="1" ht="42.6" customHeight="1" x14ac:dyDescent="0.2">
      <c r="A53" s="656"/>
      <c r="B53" s="155" t="s">
        <v>298</v>
      </c>
      <c r="C53" s="620" t="s">
        <v>622</v>
      </c>
      <c r="D53" s="621"/>
      <c r="E53" s="164" t="s">
        <v>623</v>
      </c>
      <c r="F53" s="651" t="s">
        <v>539</v>
      </c>
      <c r="H53" s="632"/>
      <c r="I53" s="632"/>
      <c r="J53" s="65"/>
      <c r="K53" s="63"/>
    </row>
    <row r="54" spans="1:11" ht="61.9" customHeight="1" x14ac:dyDescent="0.2">
      <c r="A54" s="656"/>
      <c r="B54" s="155" t="s">
        <v>299</v>
      </c>
      <c r="C54" s="616" t="s">
        <v>380</v>
      </c>
      <c r="D54" s="616"/>
      <c r="E54" s="158" t="s">
        <v>515</v>
      </c>
      <c r="F54" s="643" t="s">
        <v>232</v>
      </c>
      <c r="H54" s="617"/>
      <c r="I54" s="617"/>
      <c r="J54" s="66"/>
      <c r="K54" s="64"/>
    </row>
    <row r="55" spans="1:11" ht="33.4" customHeight="1" x14ac:dyDescent="0.2">
      <c r="A55" s="656"/>
      <c r="B55" s="155" t="s">
        <v>300</v>
      </c>
      <c r="C55" s="612" t="s">
        <v>650</v>
      </c>
      <c r="D55" s="613"/>
      <c r="E55" s="158" t="s">
        <v>181</v>
      </c>
      <c r="F55" s="652" t="s">
        <v>580</v>
      </c>
      <c r="H55" s="617"/>
      <c r="I55" s="617"/>
      <c r="J55" s="66"/>
      <c r="K55" s="64"/>
    </row>
    <row r="56" spans="1:11" s="162" customFormat="1" ht="45.6" customHeight="1" x14ac:dyDescent="0.2">
      <c r="A56" s="656"/>
      <c r="B56" s="155" t="s">
        <v>301</v>
      </c>
      <c r="C56" s="612" t="s">
        <v>350</v>
      </c>
      <c r="D56" s="613"/>
      <c r="E56" s="161" t="s">
        <v>506</v>
      </c>
      <c r="F56" s="646" t="s">
        <v>483</v>
      </c>
      <c r="H56" s="619"/>
      <c r="I56" s="619"/>
      <c r="J56" s="65"/>
      <c r="K56" s="63"/>
    </row>
    <row r="57" spans="1:11" ht="42.75" customHeight="1" x14ac:dyDescent="0.2">
      <c r="B57" s="155" t="s">
        <v>302</v>
      </c>
      <c r="C57" s="612" t="s">
        <v>382</v>
      </c>
      <c r="D57" s="613"/>
      <c r="E57" s="161" t="s">
        <v>506</v>
      </c>
      <c r="F57" s="646" t="s">
        <v>483</v>
      </c>
      <c r="G57" s="163"/>
      <c r="H57" s="617"/>
      <c r="I57" s="617"/>
      <c r="J57" s="66"/>
      <c r="K57" s="64"/>
    </row>
    <row r="58" spans="1:11" ht="27.95" customHeight="1" x14ac:dyDescent="0.2">
      <c r="B58" s="155" t="s">
        <v>303</v>
      </c>
      <c r="C58" s="608" t="s">
        <v>371</v>
      </c>
      <c r="D58" s="609"/>
      <c r="E58" s="161" t="s">
        <v>508</v>
      </c>
      <c r="F58" s="646" t="s">
        <v>362</v>
      </c>
      <c r="H58" s="617"/>
      <c r="I58" s="617"/>
      <c r="J58" s="66"/>
      <c r="K58" s="64"/>
    </row>
    <row r="59" spans="1:11" ht="25.15" customHeight="1" x14ac:dyDescent="0.2">
      <c r="B59" s="155" t="s">
        <v>304</v>
      </c>
      <c r="C59" s="612" t="s">
        <v>351</v>
      </c>
      <c r="D59" s="613"/>
      <c r="E59" s="161" t="s">
        <v>508</v>
      </c>
      <c r="F59" s="644" t="s">
        <v>362</v>
      </c>
      <c r="H59" s="629"/>
      <c r="I59" s="629"/>
      <c r="J59" s="66"/>
      <c r="K59" s="64"/>
    </row>
    <row r="60" spans="1:11" ht="31.15" customHeight="1" x14ac:dyDescent="0.2">
      <c r="B60" s="155" t="s">
        <v>305</v>
      </c>
      <c r="C60" s="612" t="s">
        <v>352</v>
      </c>
      <c r="D60" s="613"/>
      <c r="E60" s="161" t="s">
        <v>385</v>
      </c>
      <c r="F60" s="646" t="s">
        <v>361</v>
      </c>
      <c r="H60" s="617"/>
      <c r="I60" s="617"/>
      <c r="J60" s="66"/>
      <c r="K60" s="64"/>
    </row>
    <row r="61" spans="1:11" ht="29.85" customHeight="1" x14ac:dyDescent="0.2">
      <c r="B61" s="155" t="s">
        <v>306</v>
      </c>
      <c r="C61" s="612" t="s">
        <v>591</v>
      </c>
      <c r="D61" s="613"/>
      <c r="E61" s="161" t="s">
        <v>385</v>
      </c>
      <c r="F61" s="646" t="s">
        <v>361</v>
      </c>
      <c r="H61" s="627"/>
      <c r="I61" s="627"/>
      <c r="J61" s="66"/>
      <c r="K61" s="64"/>
    </row>
    <row r="62" spans="1:11" ht="81.599999999999994" customHeight="1" x14ac:dyDescent="0.2">
      <c r="B62" s="155" t="s">
        <v>307</v>
      </c>
      <c r="C62" s="628" t="s">
        <v>651</v>
      </c>
      <c r="D62" s="628"/>
      <c r="E62" s="161" t="s">
        <v>233</v>
      </c>
      <c r="F62" s="646" t="s">
        <v>652</v>
      </c>
      <c r="H62" s="72"/>
      <c r="I62" s="72"/>
      <c r="J62" s="66"/>
      <c r="K62" s="64"/>
    </row>
    <row r="63" spans="1:11" ht="29.85" customHeight="1" x14ac:dyDescent="0.2">
      <c r="B63" s="155" t="s">
        <v>308</v>
      </c>
      <c r="C63" s="612" t="s">
        <v>454</v>
      </c>
      <c r="D63" s="613"/>
      <c r="E63" s="161" t="s">
        <v>507</v>
      </c>
      <c r="F63" s="646" t="s">
        <v>201</v>
      </c>
      <c r="H63" s="627"/>
      <c r="I63" s="627"/>
      <c r="J63" s="66"/>
      <c r="K63" s="64"/>
    </row>
    <row r="64" spans="1:11" ht="39" customHeight="1" x14ac:dyDescent="0.2">
      <c r="B64" s="155" t="s">
        <v>309</v>
      </c>
      <c r="C64" s="620" t="s">
        <v>593</v>
      </c>
      <c r="D64" s="621"/>
      <c r="E64" s="161" t="s">
        <v>224</v>
      </c>
      <c r="F64" s="646" t="s">
        <v>576</v>
      </c>
      <c r="H64" s="622"/>
      <c r="I64" s="622"/>
      <c r="J64" s="66"/>
      <c r="K64" s="64"/>
    </row>
    <row r="65" spans="1:11" ht="46.9" customHeight="1" x14ac:dyDescent="0.2">
      <c r="B65" s="155" t="s">
        <v>310</v>
      </c>
      <c r="C65" s="623" t="s">
        <v>594</v>
      </c>
      <c r="D65" s="624"/>
      <c r="E65" s="161" t="s">
        <v>225</v>
      </c>
      <c r="F65" s="653" t="s">
        <v>595</v>
      </c>
      <c r="H65" s="617"/>
      <c r="I65" s="617"/>
      <c r="J65" s="66"/>
      <c r="K65" s="64"/>
    </row>
    <row r="66" spans="1:11" ht="42.6" customHeight="1" x14ac:dyDescent="0.2">
      <c r="B66" s="155" t="s">
        <v>311</v>
      </c>
      <c r="C66" s="625" t="s">
        <v>653</v>
      </c>
      <c r="D66" s="626"/>
      <c r="E66" s="161" t="s">
        <v>509</v>
      </c>
      <c r="F66" s="646" t="s">
        <v>579</v>
      </c>
      <c r="H66" s="617"/>
      <c r="I66" s="617"/>
      <c r="J66" s="66"/>
      <c r="K66" s="64"/>
    </row>
    <row r="67" spans="1:11" ht="59.85" customHeight="1" x14ac:dyDescent="0.2">
      <c r="B67" s="155" t="s">
        <v>312</v>
      </c>
      <c r="C67" s="614" t="s">
        <v>372</v>
      </c>
      <c r="D67" s="615"/>
      <c r="E67" s="158" t="s">
        <v>182</v>
      </c>
      <c r="F67" s="651" t="s">
        <v>606</v>
      </c>
      <c r="H67" s="617"/>
      <c r="I67" s="617"/>
      <c r="J67" s="66"/>
      <c r="K67" s="64"/>
    </row>
    <row r="68" spans="1:11" ht="55.7" customHeight="1" x14ac:dyDescent="0.2">
      <c r="B68" s="155" t="s">
        <v>313</v>
      </c>
      <c r="C68" s="612" t="s">
        <v>582</v>
      </c>
      <c r="D68" s="613"/>
      <c r="E68" s="158" t="s">
        <v>596</v>
      </c>
      <c r="F68" s="644" t="s">
        <v>581</v>
      </c>
      <c r="H68" s="618"/>
      <c r="I68" s="618"/>
      <c r="J68" s="66"/>
      <c r="K68" s="64"/>
    </row>
    <row r="69" spans="1:11" s="162" customFormat="1" ht="55.15" customHeight="1" x14ac:dyDescent="0.2">
      <c r="A69" s="655"/>
      <c r="B69" s="155" t="s">
        <v>314</v>
      </c>
      <c r="C69" s="612" t="s">
        <v>353</v>
      </c>
      <c r="D69" s="613"/>
      <c r="E69" s="158" t="s">
        <v>520</v>
      </c>
      <c r="F69" s="644" t="s">
        <v>381</v>
      </c>
      <c r="H69" s="619"/>
      <c r="I69" s="619"/>
      <c r="J69" s="65"/>
      <c r="K69" s="63"/>
    </row>
    <row r="70" spans="1:11" ht="42.2" customHeight="1" x14ac:dyDescent="0.2">
      <c r="B70" s="155" t="s">
        <v>315</v>
      </c>
      <c r="C70" s="612" t="s">
        <v>659</v>
      </c>
      <c r="D70" s="613"/>
      <c r="E70" s="158" t="s">
        <v>386</v>
      </c>
      <c r="F70" s="644" t="s">
        <v>540</v>
      </c>
    </row>
    <row r="71" spans="1:11" s="162" customFormat="1" ht="29.85" customHeight="1" x14ac:dyDescent="0.2">
      <c r="A71" s="655"/>
      <c r="B71" s="155"/>
      <c r="C71" s="608"/>
      <c r="D71" s="609"/>
      <c r="E71" s="158"/>
      <c r="F71" s="644"/>
      <c r="H71" s="610"/>
      <c r="I71" s="610"/>
      <c r="J71" s="65"/>
      <c r="K71" s="63"/>
    </row>
    <row r="72" spans="1:11" s="162" customFormat="1" ht="31.15" customHeight="1" x14ac:dyDescent="0.2">
      <c r="A72" s="655"/>
      <c r="B72" s="155"/>
      <c r="C72" s="612"/>
      <c r="D72" s="613"/>
      <c r="E72" s="158"/>
      <c r="F72" s="644"/>
      <c r="H72" s="99"/>
      <c r="I72" s="99"/>
      <c r="J72" s="65"/>
      <c r="K72" s="63"/>
    </row>
    <row r="73" spans="1:11" s="162" customFormat="1" ht="29.85" customHeight="1" x14ac:dyDescent="0.2">
      <c r="A73" s="655"/>
      <c r="B73" s="155"/>
      <c r="C73" s="614"/>
      <c r="D73" s="615"/>
      <c r="E73" s="158"/>
      <c r="F73" s="644"/>
      <c r="G73" s="159"/>
      <c r="H73" s="160"/>
      <c r="I73" s="99"/>
      <c r="J73" s="65"/>
      <c r="K73" s="63"/>
    </row>
    <row r="74" spans="1:11" s="162" customFormat="1" ht="16.899999999999999" customHeight="1" x14ac:dyDescent="0.2">
      <c r="A74" s="655"/>
      <c r="B74" s="155"/>
      <c r="C74" s="616"/>
      <c r="D74" s="616"/>
      <c r="E74" s="158"/>
      <c r="F74" s="644"/>
      <c r="H74" s="99"/>
      <c r="I74" s="99"/>
      <c r="J74" s="65"/>
      <c r="K74" s="63"/>
    </row>
    <row r="75" spans="1:11" s="162" customFormat="1" ht="15" customHeight="1" x14ac:dyDescent="0.2">
      <c r="A75" s="655"/>
      <c r="B75" s="155"/>
      <c r="C75" s="608"/>
      <c r="D75" s="609"/>
      <c r="E75" s="158"/>
      <c r="F75" s="648"/>
      <c r="H75" s="610"/>
      <c r="I75" s="610"/>
      <c r="J75" s="65"/>
      <c r="K75" s="63"/>
    </row>
    <row r="76" spans="1:11" ht="27.2" customHeight="1" x14ac:dyDescent="0.2">
      <c r="B76" s="155"/>
      <c r="C76" s="608"/>
      <c r="D76" s="609"/>
      <c r="E76" s="158"/>
      <c r="H76" s="611"/>
      <c r="I76" s="611"/>
      <c r="J76" s="66"/>
      <c r="K76" s="64"/>
    </row>
    <row r="77" spans="1:11" ht="15.75" customHeight="1" x14ac:dyDescent="0.2">
      <c r="H77" s="149"/>
      <c r="I77" s="149"/>
      <c r="J77" s="66"/>
      <c r="K77" s="64"/>
    </row>
    <row r="78" spans="1:11" ht="15.75" customHeight="1" x14ac:dyDescent="0.2">
      <c r="C78" s="45" t="s">
        <v>365</v>
      </c>
      <c r="H78" s="149"/>
      <c r="I78" s="149"/>
      <c r="J78" s="66"/>
      <c r="K78" s="64"/>
    </row>
    <row r="79" spans="1:11" ht="15.75" customHeight="1" x14ac:dyDescent="0.2">
      <c r="H79" s="149"/>
      <c r="I79" s="149"/>
      <c r="J79" s="66"/>
      <c r="K79" s="64"/>
    </row>
    <row r="82" spans="3:5" x14ac:dyDescent="0.2">
      <c r="C82" s="46"/>
      <c r="D82" s="46"/>
      <c r="E82" s="165"/>
    </row>
  </sheetData>
  <mergeCells count="107">
    <mergeCell ref="C7:D7"/>
    <mergeCell ref="C8:D8"/>
    <mergeCell ref="C9:D9"/>
    <mergeCell ref="C10:D10"/>
    <mergeCell ref="C11:D11"/>
    <mergeCell ref="C12:D12"/>
    <mergeCell ref="B1:E1"/>
    <mergeCell ref="C2:D2"/>
    <mergeCell ref="C3:D3"/>
    <mergeCell ref="C4:D4"/>
    <mergeCell ref="C5:D5"/>
    <mergeCell ref="C6:D6"/>
    <mergeCell ref="C17:D1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H28:I28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  <mergeCell ref="C28:D28"/>
    <mergeCell ref="C38:D38"/>
    <mergeCell ref="H38:I38"/>
    <mergeCell ref="C39:D39"/>
    <mergeCell ref="C40:D40"/>
    <mergeCell ref="H40:I40"/>
    <mergeCell ref="C41:D41"/>
    <mergeCell ref="H41:I41"/>
    <mergeCell ref="C34:D34"/>
    <mergeCell ref="C35:D35"/>
    <mergeCell ref="H35:I35"/>
    <mergeCell ref="C36:D36"/>
    <mergeCell ref="H36:I36"/>
    <mergeCell ref="C37:D37"/>
    <mergeCell ref="C48:D48"/>
    <mergeCell ref="H48:I48"/>
    <mergeCell ref="C49:D49"/>
    <mergeCell ref="H49:I49"/>
    <mergeCell ref="C50:D50"/>
    <mergeCell ref="H50:I50"/>
    <mergeCell ref="C42:D42"/>
    <mergeCell ref="C43:D43"/>
    <mergeCell ref="C45:D45"/>
    <mergeCell ref="H45:I45"/>
    <mergeCell ref="C46:D46"/>
    <mergeCell ref="C47:D47"/>
    <mergeCell ref="C44:D44"/>
    <mergeCell ref="C54:D54"/>
    <mergeCell ref="H54:I54"/>
    <mergeCell ref="C55:D55"/>
    <mergeCell ref="H55:I55"/>
    <mergeCell ref="C56:D56"/>
    <mergeCell ref="H56:I56"/>
    <mergeCell ref="C51:D51"/>
    <mergeCell ref="H51:I51"/>
    <mergeCell ref="C52:D52"/>
    <mergeCell ref="H52:I52"/>
    <mergeCell ref="C53:D53"/>
    <mergeCell ref="H53:I53"/>
    <mergeCell ref="C60:D60"/>
    <mergeCell ref="H60:I60"/>
    <mergeCell ref="C61:D61"/>
    <mergeCell ref="H61:I61"/>
    <mergeCell ref="C62:D62"/>
    <mergeCell ref="C63:D63"/>
    <mergeCell ref="H63:I63"/>
    <mergeCell ref="C57:D57"/>
    <mergeCell ref="H57:I57"/>
    <mergeCell ref="C58:D58"/>
    <mergeCell ref="H58:I58"/>
    <mergeCell ref="C59:D59"/>
    <mergeCell ref="H59:I59"/>
    <mergeCell ref="C67:D67"/>
    <mergeCell ref="H67:I67"/>
    <mergeCell ref="C68:D68"/>
    <mergeCell ref="H68:I68"/>
    <mergeCell ref="C69:D69"/>
    <mergeCell ref="H69:I69"/>
    <mergeCell ref="C64:D64"/>
    <mergeCell ref="H64:I64"/>
    <mergeCell ref="C65:D65"/>
    <mergeCell ref="H65:I65"/>
    <mergeCell ref="C66:D66"/>
    <mergeCell ref="H66:I66"/>
    <mergeCell ref="C75:D75"/>
    <mergeCell ref="H75:I75"/>
    <mergeCell ref="C76:D76"/>
    <mergeCell ref="H76:I76"/>
    <mergeCell ref="C70:D70"/>
    <mergeCell ref="C71:D71"/>
    <mergeCell ref="H71:I71"/>
    <mergeCell ref="C72:D72"/>
    <mergeCell ref="C73:D73"/>
    <mergeCell ref="C74:D7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horizontalDpi="300" verticalDpi="300" r:id="rId1"/>
  <ignoredErrors>
    <ignoredError sqref="E8:E12 E31:E32 E42 E45 E40 E49 E17:E1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V62"/>
  <sheetViews>
    <sheetView showGridLines="0" topLeftCell="A19" workbookViewId="0">
      <selection activeCell="A6" sqref="A6"/>
    </sheetView>
  </sheetViews>
  <sheetFormatPr defaultColWidth="9" defaultRowHeight="12.75" x14ac:dyDescent="0.2"/>
  <cols>
    <col min="1" max="1" width="90" style="46" customWidth="1"/>
    <col min="2" max="2" width="72.28515625" style="46" customWidth="1"/>
    <col min="3" max="8" width="9.140625" style="46" customWidth="1"/>
    <col min="9" max="9" width="22.140625" style="46" customWidth="1"/>
    <col min="10" max="10" width="6.28515625" style="46" customWidth="1"/>
    <col min="11" max="16" width="9" style="46"/>
    <col min="17" max="17" width="11.7109375" style="46" customWidth="1"/>
    <col min="18" max="18" width="6.42578125" style="46" customWidth="1"/>
    <col min="19" max="19" width="9" style="46"/>
    <col min="20" max="20" width="4.85546875" style="46" customWidth="1"/>
    <col min="21" max="21" width="4.7109375" style="46" customWidth="1"/>
    <col min="22" max="22" width="5.85546875" style="46" customWidth="1"/>
    <col min="23" max="23" width="3" style="46" customWidth="1"/>
    <col min="24" max="24" width="3.28515625" style="46" customWidth="1"/>
    <col min="25" max="25" width="1.7109375" style="46" customWidth="1"/>
    <col min="26" max="26" width="4.85546875" style="46" customWidth="1"/>
    <col min="27" max="27" width="4.7109375" style="46" customWidth="1"/>
    <col min="28" max="16384" width="9" style="46"/>
  </cols>
  <sheetData>
    <row r="1" spans="1:22" ht="14.25" x14ac:dyDescent="0.2">
      <c r="A1" s="43" t="s">
        <v>552</v>
      </c>
    </row>
    <row r="2" spans="1:22" ht="14.25" x14ac:dyDescent="0.2">
      <c r="A2" s="43"/>
    </row>
    <row r="3" spans="1:22" ht="14.25" x14ac:dyDescent="0.2">
      <c r="A3" s="43"/>
    </row>
    <row r="4" spans="1:22" ht="16.5" x14ac:dyDescent="0.2">
      <c r="A4" s="44" t="s">
        <v>399</v>
      </c>
      <c r="B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5"/>
      <c r="R4" s="45"/>
      <c r="S4" s="45"/>
      <c r="T4" s="45"/>
      <c r="U4" s="45"/>
      <c r="V4" s="45"/>
    </row>
    <row r="5" spans="1:22" ht="16.5" x14ac:dyDescent="0.2">
      <c r="A5" s="43" t="s">
        <v>374</v>
      </c>
      <c r="B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5"/>
      <c r="R5" s="45"/>
      <c r="S5" s="45"/>
      <c r="T5" s="45"/>
      <c r="U5" s="45"/>
      <c r="V5" s="45"/>
    </row>
    <row r="6" spans="1:22" ht="16.5" x14ac:dyDescent="0.2">
      <c r="A6" s="43" t="s">
        <v>541</v>
      </c>
      <c r="B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5"/>
      <c r="R6" s="45"/>
      <c r="S6" s="45"/>
      <c r="T6" s="45"/>
      <c r="U6" s="45"/>
      <c r="V6" s="45"/>
    </row>
    <row r="7" spans="1:22" s="61" customFormat="1" ht="16.5" x14ac:dyDescent="0.2">
      <c r="A7" s="44" t="s">
        <v>618</v>
      </c>
      <c r="B7" s="69"/>
      <c r="C7" s="70"/>
      <c r="D7" s="70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2" s="45" customFormat="1" ht="15.6" customHeight="1" x14ac:dyDescent="0.2">
      <c r="A8" s="43" t="s">
        <v>619</v>
      </c>
      <c r="B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22" s="45" customFormat="1" ht="15.6" customHeight="1" x14ac:dyDescent="0.2">
      <c r="A9" s="43" t="s">
        <v>620</v>
      </c>
      <c r="B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22" ht="15.6" customHeight="1" x14ac:dyDescent="0.2">
      <c r="A10" s="43" t="s">
        <v>464</v>
      </c>
      <c r="B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5"/>
      <c r="R10" s="45"/>
      <c r="S10" s="45"/>
      <c r="T10" s="45"/>
      <c r="U10" s="45"/>
      <c r="V10" s="45"/>
    </row>
    <row r="11" spans="1:22" customFormat="1" ht="14.25" x14ac:dyDescent="0.2">
      <c r="A11" s="43" t="s">
        <v>465</v>
      </c>
      <c r="B11" s="67"/>
      <c r="C11" s="68"/>
      <c r="D11" s="68"/>
    </row>
    <row r="12" spans="1:22" customFormat="1" ht="14.25" x14ac:dyDescent="0.2">
      <c r="A12" s="43" t="s">
        <v>469</v>
      </c>
      <c r="B12" s="67"/>
      <c r="C12" s="68"/>
      <c r="D12" s="68"/>
    </row>
    <row r="13" spans="1:22" customFormat="1" ht="14.25" x14ac:dyDescent="0.2">
      <c r="A13" s="43" t="s">
        <v>470</v>
      </c>
      <c r="B13" s="67"/>
      <c r="C13" s="68"/>
      <c r="D13" s="68"/>
    </row>
    <row r="14" spans="1:22" customFormat="1" ht="15" x14ac:dyDescent="0.25">
      <c r="A14" s="185" t="s">
        <v>553</v>
      </c>
      <c r="B14" s="185" t="s">
        <v>553</v>
      </c>
      <c r="C14" s="68"/>
      <c r="D14" s="68"/>
    </row>
    <row r="15" spans="1:22" ht="17.850000000000001" customHeight="1" x14ac:dyDescent="0.25">
      <c r="A15" s="8" t="s">
        <v>554</v>
      </c>
      <c r="B15" s="8" t="s">
        <v>555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S15" s="109"/>
      <c r="T15" s="109"/>
      <c r="U15" s="109"/>
    </row>
    <row r="16" spans="1:22" ht="17.850000000000001" customHeight="1" x14ac:dyDescent="0.25">
      <c r="A16" s="8" t="s">
        <v>654</v>
      </c>
      <c r="B16" s="8" t="s">
        <v>556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S16" s="109"/>
      <c r="T16" s="109"/>
      <c r="U16" s="109"/>
    </row>
    <row r="17" spans="1:22" ht="17.850000000000001" customHeight="1" x14ac:dyDescent="0.25">
      <c r="A17" s="8" t="s">
        <v>570</v>
      </c>
      <c r="B17" s="186" t="s">
        <v>571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S17" s="109"/>
      <c r="T17" s="109"/>
      <c r="U17" s="109"/>
    </row>
    <row r="18" spans="1:22" ht="10.9" customHeight="1" x14ac:dyDescent="0.25">
      <c r="A18" s="61"/>
      <c r="B18" s="8" t="s">
        <v>570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09"/>
      <c r="T18" s="109"/>
      <c r="U18" s="109"/>
    </row>
    <row r="19" spans="1:22" ht="17.850000000000001" customHeight="1" x14ac:dyDescent="0.25">
      <c r="A19" s="8" t="s">
        <v>557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09"/>
      <c r="T19" s="109"/>
      <c r="U19" s="109"/>
    </row>
    <row r="20" spans="1:22" ht="17.850000000000001" customHeight="1" x14ac:dyDescent="0.25">
      <c r="A20" s="8" t="s">
        <v>558</v>
      </c>
      <c r="B20" s="8" t="s">
        <v>559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09"/>
      <c r="T20" s="109"/>
      <c r="U20" s="109"/>
    </row>
    <row r="21" spans="1:22" ht="17.850000000000001" customHeight="1" x14ac:dyDescent="0.25">
      <c r="A21" s="8" t="s">
        <v>570</v>
      </c>
      <c r="B21" s="8" t="s">
        <v>560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09"/>
      <c r="T21" s="109"/>
      <c r="U21" s="109"/>
    </row>
    <row r="22" spans="1:22" ht="16.149999999999999" customHeight="1" x14ac:dyDescent="0.25">
      <c r="A22" s="8"/>
      <c r="B22" s="186" t="s">
        <v>561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09"/>
      <c r="T22" s="109"/>
      <c r="U22" s="109"/>
    </row>
    <row r="23" spans="1:22" ht="17.25" customHeight="1" x14ac:dyDescent="0.25">
      <c r="A23" s="491" t="s">
        <v>657</v>
      </c>
      <c r="B23" s="8" t="s">
        <v>570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09"/>
      <c r="T23" s="109"/>
      <c r="U23" s="109"/>
    </row>
    <row r="24" spans="1:22" ht="14.25" customHeight="1" x14ac:dyDescent="0.25">
      <c r="A24" s="8" t="s">
        <v>658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09"/>
      <c r="T24" s="109"/>
      <c r="U24" s="109"/>
    </row>
    <row r="25" spans="1:22" ht="15" customHeight="1" x14ac:dyDescent="0.2">
      <c r="A25" s="8" t="s">
        <v>562</v>
      </c>
      <c r="B25" s="8" t="s">
        <v>563</v>
      </c>
      <c r="C25" s="43"/>
      <c r="D25" s="43"/>
      <c r="E25" s="43"/>
      <c r="F25" s="43"/>
      <c r="G25" s="43"/>
      <c r="H25" s="43"/>
      <c r="I25" s="43"/>
      <c r="J25" s="45"/>
      <c r="K25" s="43"/>
      <c r="L25" s="43"/>
      <c r="N25" s="49"/>
      <c r="O25" s="49"/>
      <c r="P25" s="49"/>
      <c r="Q25" s="49"/>
      <c r="R25" s="50"/>
      <c r="S25" s="50"/>
      <c r="T25" s="50"/>
      <c r="U25" s="50"/>
      <c r="V25" s="45"/>
    </row>
    <row r="26" spans="1:22" ht="14.25" customHeight="1" x14ac:dyDescent="0.2">
      <c r="A26" s="8" t="s">
        <v>570</v>
      </c>
      <c r="B26" s="186" t="s">
        <v>564</v>
      </c>
      <c r="C26" s="43"/>
      <c r="D26" s="43"/>
      <c r="E26" s="43"/>
      <c r="F26" s="43"/>
      <c r="G26" s="43"/>
      <c r="H26" s="43"/>
      <c r="I26" s="43"/>
      <c r="J26" s="45"/>
      <c r="K26" s="43"/>
      <c r="L26" s="43"/>
      <c r="M26" s="43"/>
      <c r="N26" s="43"/>
      <c r="O26" s="43"/>
      <c r="P26" s="43"/>
      <c r="Q26" s="45"/>
      <c r="R26" s="45"/>
      <c r="S26" s="45"/>
      <c r="T26" s="45"/>
      <c r="U26" s="45"/>
      <c r="V26" s="45"/>
    </row>
    <row r="27" spans="1:22" ht="14.25" x14ac:dyDescent="0.2">
      <c r="A27" s="8"/>
      <c r="B27" s="8" t="s">
        <v>570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O27" s="44"/>
      <c r="R27" s="45"/>
      <c r="S27" s="45"/>
      <c r="T27" s="45"/>
      <c r="U27" s="45"/>
      <c r="V27" s="45"/>
    </row>
    <row r="28" spans="1:22" ht="14.25" x14ac:dyDescent="0.2">
      <c r="A28" s="8" t="s">
        <v>565</v>
      </c>
      <c r="B28" s="8"/>
      <c r="C28" s="43"/>
      <c r="D28" s="43"/>
      <c r="E28" s="43"/>
      <c r="F28" s="43"/>
      <c r="G28" s="43"/>
      <c r="H28" s="43"/>
      <c r="I28" s="43"/>
      <c r="J28" s="43"/>
      <c r="K28" s="43"/>
      <c r="L28" s="43"/>
      <c r="O28" s="44"/>
      <c r="R28" s="45"/>
      <c r="S28" s="45"/>
      <c r="T28" s="45"/>
      <c r="U28" s="45"/>
      <c r="V28" s="45"/>
    </row>
    <row r="29" spans="1:22" ht="14.25" x14ac:dyDescent="0.2">
      <c r="A29" s="8" t="s">
        <v>566</v>
      </c>
      <c r="B29" s="8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5"/>
      <c r="R29" s="45"/>
      <c r="S29" s="45"/>
      <c r="T29" s="45"/>
      <c r="U29" s="45"/>
      <c r="V29" s="45"/>
    </row>
    <row r="30" spans="1:22" ht="15" x14ac:dyDescent="0.25">
      <c r="A30" s="8" t="s">
        <v>570</v>
      </c>
      <c r="B30" s="8"/>
      <c r="N30" s="47"/>
      <c r="O30" s="47"/>
      <c r="P30" s="47"/>
      <c r="Q30" s="48"/>
      <c r="R30" s="48"/>
    </row>
    <row r="31" spans="1:22" ht="15" x14ac:dyDescent="0.25">
      <c r="A31" s="8"/>
      <c r="B31" s="8"/>
      <c r="N31" s="47"/>
      <c r="O31" s="47"/>
      <c r="P31" s="47"/>
      <c r="Q31" s="48"/>
      <c r="R31" s="48"/>
    </row>
    <row r="32" spans="1:22" ht="15" x14ac:dyDescent="0.25">
      <c r="A32" s="8" t="s">
        <v>567</v>
      </c>
      <c r="B32" s="45"/>
      <c r="N32" s="47"/>
      <c r="O32" s="47"/>
      <c r="P32" s="47"/>
      <c r="Q32" s="48"/>
      <c r="R32" s="48"/>
    </row>
    <row r="33" spans="1:18" ht="15" x14ac:dyDescent="0.25">
      <c r="A33" s="8" t="s">
        <v>568</v>
      </c>
      <c r="B33" s="45"/>
      <c r="N33" s="47"/>
      <c r="O33" s="47"/>
      <c r="P33" s="47"/>
      <c r="Q33" s="48"/>
      <c r="R33" s="48"/>
    </row>
    <row r="34" spans="1:18" ht="15" x14ac:dyDescent="0.25">
      <c r="A34" s="8" t="s">
        <v>569</v>
      </c>
      <c r="B34" s="43"/>
      <c r="N34" s="47"/>
      <c r="O34" s="47"/>
      <c r="P34" s="47"/>
      <c r="Q34" s="48"/>
      <c r="R34" s="48"/>
    </row>
    <row r="35" spans="1:18" ht="15" x14ac:dyDescent="0.25">
      <c r="N35" s="47"/>
      <c r="O35" s="47"/>
      <c r="P35" s="47"/>
      <c r="Q35" s="48"/>
      <c r="R35" s="48"/>
    </row>
    <row r="36" spans="1:18" ht="15" x14ac:dyDescent="0.25">
      <c r="N36" s="47"/>
      <c r="O36" s="47"/>
      <c r="P36" s="47"/>
      <c r="Q36" s="48"/>
      <c r="R36" s="48"/>
    </row>
    <row r="37" spans="1:18" ht="15" x14ac:dyDescent="0.25">
      <c r="N37" s="47"/>
      <c r="O37" s="47"/>
      <c r="P37" s="47"/>
      <c r="Q37" s="48"/>
      <c r="R37" s="48"/>
    </row>
    <row r="38" spans="1:18" ht="15" x14ac:dyDescent="0.25">
      <c r="N38" s="47"/>
      <c r="O38" s="47"/>
      <c r="P38" s="47"/>
      <c r="Q38" s="48"/>
      <c r="R38" s="48"/>
    </row>
    <row r="39" spans="1:18" ht="15" x14ac:dyDescent="0.25">
      <c r="N39" s="47"/>
      <c r="O39" s="47"/>
      <c r="P39" s="47"/>
      <c r="Q39" s="48"/>
      <c r="R39" s="48"/>
    </row>
    <row r="40" spans="1:18" ht="15" x14ac:dyDescent="0.25">
      <c r="N40" s="47"/>
      <c r="O40" s="47"/>
      <c r="P40" s="47"/>
      <c r="Q40" s="48"/>
      <c r="R40" s="48"/>
    </row>
    <row r="41" spans="1:18" ht="15" x14ac:dyDescent="0.25">
      <c r="N41" s="47"/>
      <c r="O41" s="47"/>
      <c r="P41" s="47"/>
      <c r="Q41" s="48"/>
      <c r="R41" s="48"/>
    </row>
    <row r="42" spans="1:18" ht="15" x14ac:dyDescent="0.25">
      <c r="N42" s="47"/>
      <c r="O42" s="47"/>
      <c r="P42" s="47"/>
      <c r="Q42" s="48"/>
      <c r="R42" s="48"/>
    </row>
    <row r="43" spans="1:18" ht="15" x14ac:dyDescent="0.25">
      <c r="N43" s="47"/>
      <c r="O43" s="47"/>
      <c r="P43" s="47"/>
      <c r="Q43" s="48"/>
      <c r="R43" s="48"/>
    </row>
    <row r="44" spans="1:18" ht="15" x14ac:dyDescent="0.25">
      <c r="N44" s="47"/>
      <c r="O44" s="47"/>
      <c r="P44" s="47"/>
      <c r="Q44" s="48"/>
      <c r="R44" s="48"/>
    </row>
    <row r="45" spans="1:18" ht="15" x14ac:dyDescent="0.25">
      <c r="N45" s="47"/>
      <c r="O45" s="47"/>
      <c r="P45" s="47"/>
      <c r="Q45" s="48"/>
      <c r="R45" s="48"/>
    </row>
    <row r="46" spans="1:18" ht="15" x14ac:dyDescent="0.25">
      <c r="N46" s="47"/>
      <c r="O46" s="47"/>
      <c r="P46" s="47"/>
      <c r="Q46" s="48"/>
      <c r="R46" s="48"/>
    </row>
    <row r="47" spans="1:18" ht="15" x14ac:dyDescent="0.25">
      <c r="N47" s="47"/>
      <c r="O47" s="47"/>
      <c r="P47" s="47"/>
      <c r="Q47" s="48"/>
      <c r="R47" s="48"/>
    </row>
    <row r="48" spans="1:18" ht="15" x14ac:dyDescent="0.25">
      <c r="N48" s="47"/>
      <c r="O48" s="47"/>
      <c r="P48" s="47"/>
      <c r="Q48" s="48"/>
      <c r="R48" s="48"/>
    </row>
    <row r="49" spans="14:18" ht="15" x14ac:dyDescent="0.25">
      <c r="N49" s="47"/>
      <c r="O49" s="47"/>
      <c r="P49" s="47"/>
      <c r="Q49" s="48"/>
      <c r="R49" s="48"/>
    </row>
    <row r="50" spans="14:18" ht="15" x14ac:dyDescent="0.25">
      <c r="N50" s="47"/>
      <c r="O50" s="47"/>
      <c r="P50" s="47"/>
      <c r="Q50" s="48"/>
      <c r="R50" s="48"/>
    </row>
    <row r="51" spans="14:18" ht="15" x14ac:dyDescent="0.25">
      <c r="N51" s="47"/>
      <c r="O51" s="47"/>
      <c r="P51" s="47"/>
      <c r="Q51" s="48"/>
      <c r="R51" s="48"/>
    </row>
    <row r="52" spans="14:18" ht="15" x14ac:dyDescent="0.25">
      <c r="N52" s="47"/>
      <c r="O52" s="47"/>
      <c r="P52" s="47"/>
      <c r="Q52" s="48"/>
      <c r="R52" s="48"/>
    </row>
    <row r="53" spans="14:18" ht="15" x14ac:dyDescent="0.25">
      <c r="N53" s="47"/>
      <c r="O53" s="47"/>
      <c r="P53" s="47"/>
      <c r="Q53" s="48"/>
      <c r="R53" s="48"/>
    </row>
    <row r="54" spans="14:18" ht="15" x14ac:dyDescent="0.25">
      <c r="N54" s="47"/>
      <c r="O54" s="47"/>
      <c r="P54" s="47"/>
      <c r="Q54" s="48"/>
      <c r="R54" s="48"/>
    </row>
    <row r="55" spans="14:18" ht="15" x14ac:dyDescent="0.25">
      <c r="N55" s="47"/>
      <c r="O55" s="47"/>
      <c r="P55" s="47"/>
      <c r="Q55" s="48"/>
      <c r="R55" s="48"/>
    </row>
    <row r="56" spans="14:18" ht="15" x14ac:dyDescent="0.25">
      <c r="N56" s="47"/>
      <c r="O56" s="47"/>
      <c r="P56" s="47"/>
      <c r="Q56" s="48"/>
      <c r="R56" s="48"/>
    </row>
    <row r="57" spans="14:18" ht="15" x14ac:dyDescent="0.25">
      <c r="N57" s="47"/>
      <c r="O57" s="47"/>
      <c r="P57" s="47"/>
      <c r="Q57" s="48"/>
      <c r="R57" s="48"/>
    </row>
    <row r="58" spans="14:18" ht="15" x14ac:dyDescent="0.25">
      <c r="N58" s="47"/>
      <c r="O58" s="47"/>
      <c r="P58" s="47"/>
      <c r="Q58" s="48"/>
      <c r="R58" s="48"/>
    </row>
    <row r="59" spans="14:18" ht="15" x14ac:dyDescent="0.25">
      <c r="N59" s="47"/>
      <c r="O59" s="47"/>
      <c r="P59" s="47"/>
      <c r="Q59" s="48"/>
      <c r="R59" s="48"/>
    </row>
    <row r="60" spans="14:18" ht="15" x14ac:dyDescent="0.25">
      <c r="N60" s="47"/>
      <c r="O60" s="47"/>
      <c r="P60" s="47"/>
      <c r="Q60" s="48"/>
      <c r="R60" s="48"/>
    </row>
    <row r="61" spans="14:18" ht="15" x14ac:dyDescent="0.25">
      <c r="N61" s="47"/>
      <c r="O61" s="47"/>
      <c r="P61" s="47"/>
      <c r="Q61" s="48"/>
      <c r="R61" s="48"/>
    </row>
    <row r="62" spans="14:18" ht="15" x14ac:dyDescent="0.25">
      <c r="N62" s="47"/>
      <c r="O62" s="47"/>
      <c r="P62" s="47"/>
      <c r="Q62" s="48"/>
      <c r="R62" s="48"/>
    </row>
  </sheetData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график_сводные</vt:lpstr>
      <vt:lpstr>ПРОЕКТ ПЛАНА ДЛЯ РАССМ</vt:lpstr>
      <vt:lpstr>практика</vt:lpstr>
      <vt:lpstr>матрица компетенций</vt:lpstr>
      <vt:lpstr>примечание</vt:lpstr>
      <vt:lpstr>'ПРОЕКТ ПЛАНА ДЛЯ РАССМ'!Заголовки_для_печати</vt:lpstr>
      <vt:lpstr>график_сводные!Область_печати</vt:lpstr>
      <vt:lpstr>'матрица компетенций'!Область_печати</vt:lpstr>
      <vt:lpstr>практика!Область_печати</vt:lpstr>
      <vt:lpstr>примечание!Область_печати</vt:lpstr>
      <vt:lpstr>'ПРОЕКТ ПЛАНА ДЛЯ РАССМ'!Область_печати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Гиндюк А.В.</dc:creator>
  <cp:lastModifiedBy>Гиндюк Андрей Владимирович</cp:lastModifiedBy>
  <cp:lastPrinted>2021-03-29T11:54:46Z</cp:lastPrinted>
  <dcterms:created xsi:type="dcterms:W3CDTF">1996-10-08T23:32:33Z</dcterms:created>
  <dcterms:modified xsi:type="dcterms:W3CDTF">2024-05-20T09:29:13Z</dcterms:modified>
</cp:coreProperties>
</file>