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435" tabRatio="584" activeTab="0"/>
  </bookViews>
  <sheets>
    <sheet name="Примерный учебный план" sheetId="1" r:id="rId1"/>
  </sheets>
  <definedNames>
    <definedName name="_xlnm.Print_Area" localSheetId="0">'Примерный учебный план'!$A$1:$BI$226</definedName>
  </definedNames>
  <calcPr fullCalcOnLoad="1"/>
</workbook>
</file>

<file path=xl/sharedStrings.xml><?xml version="1.0" encoding="utf-8"?>
<sst xmlns="http://schemas.openxmlformats.org/spreadsheetml/2006/main" count="779" uniqueCount="506">
  <si>
    <t>:</t>
  </si>
  <si>
    <t>Количество курсовых работ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</si>
  <si>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</si>
  <si>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</si>
  <si>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</si>
  <si>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</si>
  <si>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Количество экзаменов</t>
  </si>
  <si>
    <t>Количество зачетов</t>
  </si>
  <si>
    <t>I</t>
  </si>
  <si>
    <t>Семестр</t>
  </si>
  <si>
    <t>Название практики</t>
  </si>
  <si>
    <t>Недель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</si>
  <si>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</si>
  <si>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</si>
  <si>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</si>
  <si>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</si>
  <si>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</si>
  <si>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</si>
  <si>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</si>
  <si>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</si>
  <si>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</si>
  <si>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</si>
  <si>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</si>
  <si>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</si>
  <si>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</si>
  <si>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</si>
  <si>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</si>
  <si>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</si>
  <si>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</si>
  <si>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</si>
  <si>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</si>
  <si>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</si>
  <si>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</si>
  <si>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</si>
  <si>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</si>
  <si>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Х</t>
  </si>
  <si>
    <t>итоговая аттестация</t>
  </si>
  <si>
    <t>//</t>
  </si>
  <si>
    <t>экзаменационная сессия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</si>
  <si>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</si>
  <si>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</si>
  <si>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</si>
  <si>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</si>
  <si>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</si>
  <si>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</si>
  <si>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</si>
  <si>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</si>
  <si>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</si>
  <si>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</si>
  <si>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</si>
  <si>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</si>
  <si>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</si>
  <si>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</si>
  <si>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</si>
  <si>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</si>
  <si>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</si>
  <si>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</si>
  <si>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</si>
  <si>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>Регистрационный № _____________</t>
  </si>
  <si>
    <t xml:space="preserve">               (дата)</t>
  </si>
  <si>
    <t>Код 
компетенции</t>
  </si>
  <si>
    <t>Наименование компетенции</t>
  </si>
  <si>
    <t>УК-1</t>
  </si>
  <si>
    <t>УК-2</t>
  </si>
  <si>
    <t>СОГЛАСОВАНО</t>
  </si>
  <si>
    <t>(дата)</t>
  </si>
  <si>
    <t>Эксперт-нормоконтролер</t>
  </si>
  <si>
    <t>УК-3</t>
  </si>
  <si>
    <t>УК-4</t>
  </si>
  <si>
    <t>УК-5</t>
  </si>
  <si>
    <t>УК-6</t>
  </si>
  <si>
    <t>июль</t>
  </si>
  <si>
    <t>август</t>
  </si>
  <si>
    <t>24
31</t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</si>
  <si>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</si>
  <si>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</si>
  <si>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</si>
  <si>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</si>
  <si>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</si>
  <si>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 xml:space="preserve">                            </t>
  </si>
  <si>
    <t xml:space="preserve">                                                 </t>
  </si>
  <si>
    <t>МИНИСТЕРСТВО ОБРАЗОВАНИЯ РЕСПУБЛИКИ БЕЛАРУСЬ</t>
  </si>
  <si>
    <t xml:space="preserve"> ТИПОВОЙ УЧЕБНЫЙ  ПЛАН</t>
  </si>
  <si>
    <t xml:space="preserve">    М.П.</t>
  </si>
  <si>
    <t>И.В. Титович</t>
  </si>
  <si>
    <t>С.А. Касперович</t>
  </si>
  <si>
    <t>Председатель НМС по фармации</t>
  </si>
  <si>
    <t xml:space="preserve">   М.П.</t>
  </si>
  <si>
    <t>Министерства здравоохранения Республики Беларусь</t>
  </si>
  <si>
    <t xml:space="preserve">  М.П.</t>
  </si>
  <si>
    <t>Рекомендован к утверждению Президиумом Совета УМО по высшему медицинскому, фармацевтическому образованию</t>
  </si>
  <si>
    <t>Н.С. Гурина</t>
  </si>
  <si>
    <t>II</t>
  </si>
  <si>
    <t>III</t>
  </si>
  <si>
    <t>IV</t>
  </si>
  <si>
    <t>V</t>
  </si>
  <si>
    <t>Специальность  1-79 01 08 Фармация</t>
  </si>
  <si>
    <t>Учебные практики</t>
  </si>
  <si>
    <t>Производственные практики</t>
  </si>
  <si>
    <t>Дипломное проектирование</t>
  </si>
  <si>
    <t>О</t>
  </si>
  <si>
    <t>учебная практика</t>
  </si>
  <si>
    <t>производственная практика</t>
  </si>
  <si>
    <t>№ п/п</t>
  </si>
  <si>
    <t>Код компетенции</t>
  </si>
  <si>
    <t>I курс</t>
  </si>
  <si>
    <t>II курс</t>
  </si>
  <si>
    <t>III курс</t>
  </si>
  <si>
    <t>IV курс</t>
  </si>
  <si>
    <t>V курс</t>
  </si>
  <si>
    <t>Зачеты</t>
  </si>
  <si>
    <t>Экзамены</t>
  </si>
  <si>
    <t>Зач. единиц</t>
  </si>
  <si>
    <t>Всего часов</t>
  </si>
  <si>
    <t>Ауд. часов</t>
  </si>
  <si>
    <t>из них</t>
  </si>
  <si>
    <t>V. Производственные практики</t>
  </si>
  <si>
    <t>VII. Матрица компетенций</t>
  </si>
  <si>
    <t>Фармацевтическая пропедевтическая</t>
  </si>
  <si>
    <t>Ботаническая</t>
  </si>
  <si>
    <t>Медицинская</t>
  </si>
  <si>
    <t>Аптечная технологическая</t>
  </si>
  <si>
    <t>Контрольно-аналитическая</t>
  </si>
  <si>
    <t>Фармакологическая</t>
  </si>
  <si>
    <t>Организационно-управленческая</t>
  </si>
  <si>
    <t>Промышленная технологическая</t>
  </si>
  <si>
    <t>=</t>
  </si>
  <si>
    <t>-</t>
  </si>
  <si>
    <t>ГОСУДАРСТВЕННЫЙ КОМПОНЕНТ</t>
  </si>
  <si>
    <t>Философия</t>
  </si>
  <si>
    <t>Экономика</t>
  </si>
  <si>
    <t>Фармацевтическая латынь</t>
  </si>
  <si>
    <t>Иностранный язык</t>
  </si>
  <si>
    <t>Общая и неорганическая химия</t>
  </si>
  <si>
    <t>Физическая и коллоидная химия</t>
  </si>
  <si>
    <t>Аналитическая химия</t>
  </si>
  <si>
    <t>Органическая химия</t>
  </si>
  <si>
    <t>Биология</t>
  </si>
  <si>
    <t>Биологическая химия</t>
  </si>
  <si>
    <t>Патологическая физиология</t>
  </si>
  <si>
    <t>Фармакология</t>
  </si>
  <si>
    <t>Клиническая фармакология, фармакотерапия</t>
  </si>
  <si>
    <t>Организация и экономика фармации</t>
  </si>
  <si>
    <t>Фармацевтическое товароведение</t>
  </si>
  <si>
    <t>Аптечная технология лекарственных средств</t>
  </si>
  <si>
    <t>Промышленная технология лекарственных средств</t>
  </si>
  <si>
    <t>Фармацевтическая биотехнология</t>
  </si>
  <si>
    <t>Фармацевтическая ботаника</t>
  </si>
  <si>
    <t>Фармакогнозия</t>
  </si>
  <si>
    <t>Фармацевтическая химия</t>
  </si>
  <si>
    <t>Токсикологическая химия</t>
  </si>
  <si>
    <t>Первая помощь</t>
  </si>
  <si>
    <t>История фармации</t>
  </si>
  <si>
    <t>Физическая культура</t>
  </si>
  <si>
    <t>Белорусский язык (профессиональная лексика)</t>
  </si>
  <si>
    <t>Фармацевтическая экология</t>
  </si>
  <si>
    <t>1,2д</t>
  </si>
  <si>
    <t>БПК-1</t>
  </si>
  <si>
    <t>БПК-3</t>
  </si>
  <si>
    <t>БПК-4</t>
  </si>
  <si>
    <t>БПК-2</t>
  </si>
  <si>
    <t>БПК-5</t>
  </si>
  <si>
    <t>Разработан в качестве примера реализации образовательного стандарта по специальности 1-79 01 08 Фармация.</t>
  </si>
  <si>
    <t>1</t>
  </si>
  <si>
    <t>БПК-6</t>
  </si>
  <si>
    <t>БПК-8</t>
  </si>
  <si>
    <t>БПК-9</t>
  </si>
  <si>
    <t>БПК-10</t>
  </si>
  <si>
    <t>БПК-11</t>
  </si>
  <si>
    <t>1.1</t>
  </si>
  <si>
    <t>1.1.1</t>
  </si>
  <si>
    <t>1.4.1</t>
  </si>
  <si>
    <t>1.5</t>
  </si>
  <si>
    <t>1.5.1</t>
  </si>
  <si>
    <t>1.6</t>
  </si>
  <si>
    <t>1.6.1</t>
  </si>
  <si>
    <t>1.8.1</t>
  </si>
  <si>
    <t>Фармацевтическая разработка с основами биофармации</t>
  </si>
  <si>
    <t>2</t>
  </si>
  <si>
    <t>Коммуникационный модуль</t>
  </si>
  <si>
    <t>2.1</t>
  </si>
  <si>
    <t>2.1.1</t>
  </si>
  <si>
    <t>2.1.2</t>
  </si>
  <si>
    <t>2.2</t>
  </si>
  <si>
    <t>2.2.1</t>
  </si>
  <si>
    <t>2.3</t>
  </si>
  <si>
    <t>2.3.1</t>
  </si>
  <si>
    <t>Фармацевтический менеджмент</t>
  </si>
  <si>
    <t>2.4</t>
  </si>
  <si>
    <t xml:space="preserve">Социально-гуманитарный модуль </t>
  </si>
  <si>
    <t>2.4.1</t>
  </si>
  <si>
    <t>2.5</t>
  </si>
  <si>
    <t>2.5.1</t>
  </si>
  <si>
    <t>2.6.1</t>
  </si>
  <si>
    <t>Научно-исследовательский модуль</t>
  </si>
  <si>
    <t>Введение в специальность</t>
  </si>
  <si>
    <t>4д</t>
  </si>
  <si>
    <t>1,2,3</t>
  </si>
  <si>
    <t>Количество часов учебных занятий</t>
  </si>
  <si>
    <t>Количество часов учебных занятий в неделю</t>
  </si>
  <si>
    <t>/270</t>
  </si>
  <si>
    <t>/175</t>
  </si>
  <si>
    <t>/144</t>
  </si>
  <si>
    <t>/76</t>
  </si>
  <si>
    <t>4 семестр
18 недель</t>
  </si>
  <si>
    <t>7 семестр
17 недель</t>
  </si>
  <si>
    <t>УК-7</t>
  </si>
  <si>
    <t>БПК-7</t>
  </si>
  <si>
    <t>2.7.1</t>
  </si>
  <si>
    <t>2.7</t>
  </si>
  <si>
    <t>2.7.2</t>
  </si>
  <si>
    <t>/30</t>
  </si>
  <si>
    <t>/45</t>
  </si>
  <si>
    <t>/50</t>
  </si>
  <si>
    <t>/48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</si>
  <si>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</si>
  <si>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</si>
  <si>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</si>
  <si>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</si>
  <si>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</si>
  <si>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</si>
  <si>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</si>
  <si>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</si>
  <si>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</si>
  <si>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</si>
  <si>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</si>
  <si>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</si>
  <si>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</si>
  <si>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</si>
  <si>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</si>
  <si>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Анатомия и физиология человека</t>
  </si>
  <si>
    <t>Психология профессионального общения</t>
  </si>
  <si>
    <t>Биомедицинская статистика</t>
  </si>
  <si>
    <t>Биомедицинская физика</t>
  </si>
  <si>
    <t>Микробиология, вирусология, иммунология</t>
  </si>
  <si>
    <t>2.2.2</t>
  </si>
  <si>
    <t>БПК-12</t>
  </si>
  <si>
    <t>Информатика в фармации</t>
  </si>
  <si>
    <t>Медицина катастроф</t>
  </si>
  <si>
    <t>7,8д</t>
  </si>
  <si>
    <t>Современные методы анализа и стандартизация лекарственных средств</t>
  </si>
  <si>
    <t>/72</t>
  </si>
  <si>
    <t>2 семестр 
18 недель</t>
  </si>
  <si>
    <t>6 семестр
17 недель</t>
  </si>
  <si>
    <t>2.8</t>
  </si>
  <si>
    <t>2.8.1</t>
  </si>
  <si>
    <t>СК-16</t>
  </si>
  <si>
    <t>/70</t>
  </si>
  <si>
    <t>/36</t>
  </si>
  <si>
    <t>/34</t>
  </si>
  <si>
    <t>3.1</t>
  </si>
  <si>
    <t>/4</t>
  </si>
  <si>
    <t>/1</t>
  </si>
  <si>
    <t>Управление и экономика фармацевтического предприятия</t>
  </si>
  <si>
    <t>Лингвистический модуль</t>
  </si>
  <si>
    <t>2.9</t>
  </si>
  <si>
    <t>2.9.1</t>
  </si>
  <si>
    <t>2.10</t>
  </si>
  <si>
    <t>2.10.1</t>
  </si>
  <si>
    <t>1.2</t>
  </si>
  <si>
    <t>1.2.1</t>
  </si>
  <si>
    <t>1.2.2</t>
  </si>
  <si>
    <t>1.3.1</t>
  </si>
  <si>
    <t>1.5.2</t>
  </si>
  <si>
    <t>1.5.3</t>
  </si>
  <si>
    <t>1.7</t>
  </si>
  <si>
    <t>1.7.1</t>
  </si>
  <si>
    <t>2.6</t>
  </si>
  <si>
    <t>1.1.2</t>
  </si>
  <si>
    <t>1.1.3</t>
  </si>
  <si>
    <t>2.3.3</t>
  </si>
  <si>
    <t>2.3.4</t>
  </si>
  <si>
    <t>1.6.2</t>
  </si>
  <si>
    <t>УК-8</t>
  </si>
  <si>
    <t>УК-9</t>
  </si>
  <si>
    <t>УК-10</t>
  </si>
  <si>
    <t xml:space="preserve">Вариативный социально-гуманитарный модуль </t>
  </si>
  <si>
    <t xml:space="preserve">История </t>
  </si>
  <si>
    <t>Политология</t>
  </si>
  <si>
    <t>3д</t>
  </si>
  <si>
    <t>1.1.4</t>
  </si>
  <si>
    <t>1 семестр
18 недель</t>
  </si>
  <si>
    <t>2.5.2</t>
  </si>
  <si>
    <t xml:space="preserve">Фармацевтическая гигиена </t>
  </si>
  <si>
    <t>2.12.1</t>
  </si>
  <si>
    <t>2.12.2</t>
  </si>
  <si>
    <t>2.13</t>
  </si>
  <si>
    <t>2.13.1</t>
  </si>
  <si>
    <t>4.1</t>
  </si>
  <si>
    <t>4.2</t>
  </si>
  <si>
    <t>4.3</t>
  </si>
  <si>
    <t>4.4</t>
  </si>
  <si>
    <t>4.5</t>
  </si>
  <si>
    <t>4.6</t>
  </si>
  <si>
    <t>2.3.2</t>
  </si>
  <si>
    <t>И.А. Старовойтова</t>
  </si>
  <si>
    <t>Фармацевтическая помощь</t>
  </si>
  <si>
    <t>2.11</t>
  </si>
  <si>
    <t>2.12</t>
  </si>
  <si>
    <t>/2</t>
  </si>
  <si>
    <t>Начальник Главного управления профессионального образования</t>
  </si>
  <si>
    <t>Министерства образования Республики Беларусь</t>
  </si>
  <si>
    <t>9 семестр
18 недель</t>
  </si>
  <si>
    <t>2.11.1</t>
  </si>
  <si>
    <t>Основы права / Права человека</t>
  </si>
  <si>
    <t>5 семестр 
17 недель</t>
  </si>
  <si>
    <t>УК-11</t>
  </si>
  <si>
    <t>УК-12</t>
  </si>
  <si>
    <t>УК-13</t>
  </si>
  <si>
    <t>УК-14</t>
  </si>
  <si>
    <t>УК-15</t>
  </si>
  <si>
    <t>УК-16</t>
  </si>
  <si>
    <t>Количество академических часов</t>
  </si>
  <si>
    <t>Распределение по курсам и семестрам</t>
  </si>
  <si>
    <t>Аудиторных</t>
  </si>
  <si>
    <t>Лекции</t>
  </si>
  <si>
    <t>Лабораторные</t>
  </si>
  <si>
    <t xml:space="preserve">Практические </t>
  </si>
  <si>
    <t>Семинарские</t>
  </si>
  <si>
    <t>VI. Итоговая аттестация</t>
  </si>
  <si>
    <r>
      <t xml:space="preserve">29 
09
</t>
    </r>
    <r>
      <rPr>
        <u val="single"/>
        <sz val="18"/>
        <color indexed="8"/>
        <rFont val="Arial"/>
        <family val="2"/>
      </rPr>
      <t>05</t>
    </r>
    <r>
      <rPr>
        <sz val="18"/>
        <color indexed="8"/>
        <rFont val="Arial"/>
        <family val="2"/>
      </rPr>
      <t xml:space="preserve">
10</t>
    </r>
  </si>
  <si>
    <r>
      <t xml:space="preserve">27 
10
</t>
    </r>
    <r>
      <rPr>
        <u val="single"/>
        <sz val="18"/>
        <color indexed="8"/>
        <rFont val="Arial"/>
        <family val="2"/>
      </rPr>
      <t>02</t>
    </r>
    <r>
      <rPr>
        <sz val="18"/>
        <color indexed="8"/>
        <rFont val="Arial"/>
        <family val="2"/>
      </rPr>
      <t xml:space="preserve">
11</t>
    </r>
  </si>
  <si>
    <r>
      <t xml:space="preserve">29 
12
</t>
    </r>
    <r>
      <rPr>
        <u val="single"/>
        <sz val="18"/>
        <color indexed="8"/>
        <rFont val="Arial"/>
        <family val="2"/>
      </rPr>
      <t>04</t>
    </r>
    <r>
      <rPr>
        <sz val="18"/>
        <color indexed="8"/>
        <rFont val="Arial"/>
        <family val="2"/>
      </rPr>
      <t xml:space="preserve">
01</t>
    </r>
  </si>
  <si>
    <r>
      <t xml:space="preserve">26 
01
</t>
    </r>
    <r>
      <rPr>
        <u val="single"/>
        <sz val="18"/>
        <color indexed="8"/>
        <rFont val="Arial"/>
        <family val="2"/>
      </rPr>
      <t>01</t>
    </r>
    <r>
      <rPr>
        <sz val="18"/>
        <color indexed="8"/>
        <rFont val="Arial"/>
        <family val="2"/>
      </rPr>
      <t xml:space="preserve">
02</t>
    </r>
  </si>
  <si>
    <r>
      <t xml:space="preserve">23 
02
</t>
    </r>
    <r>
      <rPr>
        <u val="single"/>
        <sz val="18"/>
        <color indexed="8"/>
        <rFont val="Arial"/>
        <family val="2"/>
      </rPr>
      <t>01</t>
    </r>
    <r>
      <rPr>
        <sz val="18"/>
        <color indexed="8"/>
        <rFont val="Arial"/>
        <family val="2"/>
      </rPr>
      <t xml:space="preserve">
03</t>
    </r>
  </si>
  <si>
    <r>
      <t xml:space="preserve">30 
03
</t>
    </r>
    <r>
      <rPr>
        <u val="single"/>
        <sz val="18"/>
        <color indexed="8"/>
        <rFont val="Arial"/>
        <family val="2"/>
      </rPr>
      <t>05</t>
    </r>
    <r>
      <rPr>
        <sz val="18"/>
        <color indexed="8"/>
        <rFont val="Arial"/>
        <family val="2"/>
      </rPr>
      <t xml:space="preserve">
04</t>
    </r>
  </si>
  <si>
    <r>
      <t xml:space="preserve">27 
04
</t>
    </r>
    <r>
      <rPr>
        <u val="single"/>
        <sz val="18"/>
        <color indexed="8"/>
        <rFont val="Arial"/>
        <family val="2"/>
      </rPr>
      <t>03</t>
    </r>
    <r>
      <rPr>
        <sz val="18"/>
        <color indexed="8"/>
        <rFont val="Arial"/>
        <family val="2"/>
      </rPr>
      <t xml:space="preserve">
05</t>
    </r>
  </si>
  <si>
    <r>
      <t xml:space="preserve">29 
06
</t>
    </r>
    <r>
      <rPr>
        <u val="single"/>
        <sz val="18"/>
        <color indexed="8"/>
        <rFont val="Arial"/>
        <family val="2"/>
      </rPr>
      <t>05</t>
    </r>
    <r>
      <rPr>
        <sz val="18"/>
        <color indexed="8"/>
        <rFont val="Arial"/>
        <family val="2"/>
      </rPr>
      <t xml:space="preserve">
07</t>
    </r>
  </si>
  <si>
    <r>
      <t xml:space="preserve">27 
07
</t>
    </r>
    <r>
      <rPr>
        <u val="single"/>
        <sz val="18"/>
        <color indexed="8"/>
        <rFont val="Arial"/>
        <family val="2"/>
      </rPr>
      <t>02</t>
    </r>
    <r>
      <rPr>
        <sz val="18"/>
        <color indexed="8"/>
        <rFont val="Arial"/>
        <family val="2"/>
      </rPr>
      <t xml:space="preserve">
08</t>
    </r>
  </si>
  <si>
    <t>/8</t>
  </si>
  <si>
    <t>/5-7</t>
  </si>
  <si>
    <t>Биофармацевтическая этика и коммуникации</t>
  </si>
  <si>
    <t>Продолжение типового учебного плана по специальности 1-79 01 08 Фармация, регистрационный № ______________________________</t>
  </si>
  <si>
    <t>Естественнонаучный модуль</t>
  </si>
  <si>
    <t>/1-8</t>
  </si>
  <si>
    <t>/68</t>
  </si>
  <si>
    <t>/54</t>
  </si>
  <si>
    <t>Курсовая работа по учебной дисциплине "Фармакогнозия"</t>
  </si>
  <si>
    <t>Курсовая работа по учебной дисциплине "Фармацевтическая химия"</t>
  </si>
  <si>
    <t>Курсовая работа по учебной дисциплине "Организация и экономика фармации"</t>
  </si>
  <si>
    <t>Курсовая работа по учебной дисциплине "Промышленная технология лекарственных средств"</t>
  </si>
  <si>
    <t>Химический модуль</t>
  </si>
  <si>
    <t>Модуль "Физиология человека"</t>
  </si>
  <si>
    <t>Модуль "Фармакология и фармакотерапия"</t>
  </si>
  <si>
    <t>Модуль "Организация и экономика фармации"</t>
  </si>
  <si>
    <t>Модуль "Микробиология, вирусология, иммунология"</t>
  </si>
  <si>
    <t>Модуль "Фармацевтическая гигиена и экология"</t>
  </si>
  <si>
    <t>Модуль "Первая помощь"</t>
  </si>
  <si>
    <t>Модуль "Фармацевтическая технология"</t>
  </si>
  <si>
    <t>Модуль "Управление и экономика фармацевтического предприятия"</t>
  </si>
  <si>
    <t>Модуль "Фармацевтическая помощь"</t>
  </si>
  <si>
    <t>Модуль "Разработка и стандартизация лекарственных средств"</t>
  </si>
  <si>
    <t>Модуль "Фармацевтическая химия и фармакогнозия"</t>
  </si>
  <si>
    <t>1.3</t>
  </si>
  <si>
    <t>1.3.2</t>
  </si>
  <si>
    <t>1.4</t>
  </si>
  <si>
    <t>1.4.3</t>
  </si>
  <si>
    <t>1.4.2</t>
  </si>
  <si>
    <t>1.5.4</t>
  </si>
  <si>
    <t>1.6.3</t>
  </si>
  <si>
    <t>1.7.2</t>
  </si>
  <si>
    <t>1.8</t>
  </si>
  <si>
    <t>1.8.2</t>
  </si>
  <si>
    <t>2.6.2</t>
  </si>
  <si>
    <t>2.7.3</t>
  </si>
  <si>
    <t>2.10.2</t>
  </si>
  <si>
    <t>2.10.3</t>
  </si>
  <si>
    <t>2.11.2</t>
  </si>
  <si>
    <t>2.12.3</t>
  </si>
  <si>
    <t>2.12.4</t>
  </si>
  <si>
    <t>УК-4, 8, 12</t>
  </si>
  <si>
    <t>УК-7, 13</t>
  </si>
  <si>
    <t>СК-18</t>
  </si>
  <si>
    <t>СК-14, 15</t>
  </si>
  <si>
    <t>СК-17</t>
  </si>
  <si>
    <t>СК-14, 16, 17</t>
  </si>
  <si>
    <t>СК-20</t>
  </si>
  <si>
    <t>СК-21</t>
  </si>
  <si>
    <t>СК-22</t>
  </si>
  <si>
    <t>СК-19</t>
  </si>
  <si>
    <t>СК-19, 20</t>
  </si>
  <si>
    <t>СК-21, 22</t>
  </si>
  <si>
    <r>
      <t>Безопасность жизнедеятельности человека</t>
    </r>
    <r>
      <rPr>
        <sz val="24"/>
        <rFont val="Calibri"/>
        <family val="2"/>
      </rPr>
      <t>²</t>
    </r>
    <r>
      <rPr>
        <sz val="24"/>
        <rFont val="Arial"/>
        <family val="2"/>
      </rPr>
      <t xml:space="preserve"> </t>
    </r>
  </si>
  <si>
    <r>
      <t>Основы управления интеллектуальной собственностью</t>
    </r>
    <r>
      <rPr>
        <sz val="24"/>
        <rFont val="Calibri"/>
        <family val="2"/>
      </rPr>
      <t>³</t>
    </r>
  </si>
  <si>
    <r>
      <t>Специальная военная подготовка</t>
    </r>
    <r>
      <rPr>
        <sz val="24"/>
        <rFont val="Calibri"/>
        <family val="2"/>
      </rPr>
      <t>⁴</t>
    </r>
  </si>
  <si>
    <r>
      <t>Итоговая практика по специальной военной подготовке</t>
    </r>
    <r>
      <rPr>
        <sz val="24"/>
        <rFont val="Calibri"/>
        <family val="2"/>
      </rPr>
      <t>⁵</t>
    </r>
  </si>
  <si>
    <t>1.1.3, 2.1.1</t>
  </si>
  <si>
    <t>1.1.2, 2.1.2</t>
  </si>
  <si>
    <t>1.1.3, 2.2.2</t>
  </si>
  <si>
    <t>1.8.1, 2.2.2</t>
  </si>
  <si>
    <t>1.8.1, 1.8.2, 2.13.1</t>
  </si>
  <si>
    <t>1.8.1, 2.6.2, 4.5, 4.6</t>
  </si>
  <si>
    <t>2.3.1, 2.3.3</t>
  </si>
  <si>
    <t>2.6.1, 2.6.2</t>
  </si>
  <si>
    <t>2.7.2, 2.7.3</t>
  </si>
  <si>
    <t>2.10.1, 2.10.2, 2.13.1</t>
  </si>
  <si>
    <t>2.10.2, 2.13.1</t>
  </si>
  <si>
    <t>2.11.2, 2.13.1</t>
  </si>
  <si>
    <t>Социология здоровья/ Культурология</t>
  </si>
  <si>
    <t>Психология межличностных отношений</t>
  </si>
  <si>
    <t>3 семестр
19 недель</t>
  </si>
  <si>
    <t>КОМПОНЕНТ УЧРЕЖДЕНИЯ ВЫСШЕГО ОБРАЗОВАНИЯ</t>
  </si>
  <si>
    <t>Иностранный язык (профессиональная лексика)</t>
  </si>
  <si>
    <t>Биологически активные добавки к пище / Хроматографические методы анализа</t>
  </si>
  <si>
    <t>Модуль "Дисциплины по выбору"¹</t>
  </si>
  <si>
    <t>СК-23</t>
  </si>
  <si>
    <t>БПК-4, 5</t>
  </si>
  <si>
    <t>УК-5, 6, БПК-6-11</t>
  </si>
  <si>
    <t>БПК-7, 12</t>
  </si>
  <si>
    <t>БПК-11, СК-8, 9</t>
  </si>
  <si>
    <t>БПК-7 / СК-14, 17, 22</t>
  </si>
  <si>
    <t>БПК-13</t>
  </si>
  <si>
    <t>1.4, 1.5</t>
  </si>
  <si>
    <t>УК-1, БПК-1</t>
  </si>
  <si>
    <t>УК-16 / УК-12</t>
  </si>
  <si>
    <t>1.3.1, 2.12</t>
  </si>
  <si>
    <t>УК-17</t>
  </si>
  <si>
    <t>УК-4-6, 17</t>
  </si>
  <si>
    <t>Владеть основами исследовательской деятельности, осуществлять поиск, анализ и синтез информации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</si>
  <si>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</si>
  <si>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Осуществлять коммуникации на иностранном языке для решения задач межличностного и межкультурного взаимодействия</t>
  </si>
  <si>
    <t>Работать в команде, толерантно воспринимать социальные, этнические, конфессиональные, культурные и иные различия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</si>
  <si>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</si>
  <si>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</si>
  <si>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</si>
  <si>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уметь использовать основы философских знаний в профессиональной деятельности</t>
  </si>
  <si>
    <t>Выявлять факторы и механизмы исторического развития, определять общественное значение исторических событий</t>
  </si>
  <si>
    <t>Анализировать и оценивать социально значимые явления, события, процессы, формулировать новые идеи и проявлять предпринимательскую инициативу</t>
  </si>
  <si>
    <t>Использовать латинский язык в качестве инструмента профессиональной деятельности</t>
  </si>
  <si>
    <t>Анализировать историко-культурный процесс, понимать закономерности формирования культурно-творческих характеристик личности, образа мысли и деятельности человека, живущего в исторически конкретном обществе</t>
  </si>
  <si>
    <t>Владеть современными коммуникативными технологиями на белорусском языке для решения задач межличностного и межкультурного взаимодействия в фармацевтической деятельности</t>
  </si>
  <si>
    <t>Владеть навыками здоровьесбережения</t>
  </si>
  <si>
    <t>Использовать основные математические и статистические методы для обработки данных, полученных в ходе разработки и контроля качества лекарственных средств</t>
  </si>
  <si>
    <t>Применять знания основных физических, химических и биологических закономерностей для контроля качества лекарственных средств и лекарственного растительного сырья</t>
  </si>
  <si>
    <t>Определять симптомы, требующие немедленного обращения к врачу или позволяющие использовать лекарственные средства безрецептурного отпуска</t>
  </si>
  <si>
    <t>Осуществлять замену отсутствующего лекарственного средства аналогами с учетом дозы, лекарственной формы и противопоказаний к назначению</t>
  </si>
  <si>
    <t>Осуществлять фармацевтическое информирование медицинских работников, оказывать рациональную фармацевтическую помощь и консультирование при реализации лекарственных средств, в том числе об основных и побочных эффектах и способах их коррекции, особенностях совместного применения и взаимодействия, правилах хранения и утилизации в домашних условиях</t>
  </si>
  <si>
    <t>Организовывать работу аптеки и обеспечение пациентов лекарственными средствами в стационарных условиях</t>
  </si>
  <si>
    <t>Осуществлять профессиональную деятельность, в том числе отпуск и реализацию лекарственных средств, медицинских изделий и товаров аптечного ассортимента через аптеки, в рамках системы нормативного правового регулирования сферы обращения лекарственных средств</t>
  </si>
  <si>
    <t>Вести необходимый документооборот в аптечных организациях</t>
  </si>
  <si>
    <t>Осуществлять инспекционные проверки аптечных организаций и фармацевтических предприятий</t>
  </si>
  <si>
    <t>Осуществлять выполнение функций по фармаконадзору</t>
  </si>
  <si>
    <t>Планировать и организовывать ресурсное обеспечение аптечных организаций и фармацевтических предприятий, в том числе при чрезвычайных ситуациях</t>
  </si>
  <si>
    <t>Осуществлять маркетинговое исследование фармацевтического рынка</t>
  </si>
  <si>
    <t>Создавать и поддерживать безопасные условия труда, проводить мероприятия по профилактике производственного травматизма, применять принципы рационального энергосбережения</t>
  </si>
  <si>
    <t>Учитывать тенденции развития, решать текущие проблемы и потенциальные направления в фармации для организации и управления аптечными организациями и фармацевтическими предприятиями</t>
  </si>
  <si>
    <t>Организовывать и контролировать  трудовую деятельность работников фармацевтической организации, проявлять инициативу, лидерство и ответственность, принимать управленческие решения</t>
  </si>
  <si>
    <t>Выполнять работы по аттестации рабочих мест и профилактике профессиональных заболеваний</t>
  </si>
  <si>
    <t>Осуществлять сбор и утилизацию медицинских отходов, консультировать население по вопросам утилизации лекарственных средств</t>
  </si>
  <si>
    <t>Оказывать первую помощь при неотложных состояниях</t>
  </si>
  <si>
    <t>Использовать методы защиты от возможных последствий чрезвычайных ситуаций</t>
  </si>
  <si>
    <t>Изготавливать лекарственные средства в аптеке</t>
  </si>
  <si>
    <t>Принимать участие в промышленном производстве лекарственных средств, включая биологические (в том числе иммунобиологические) лекарственные средства</t>
  </si>
  <si>
    <t>Организовывать работу структурных подразделений фармацевтических предприятий</t>
  </si>
  <si>
    <t>Осуществлять фармацевтическое консультирование по вопросам применения лекарственных препаратов, медицинских изделий и товаров аптечного ассортимента</t>
  </si>
  <si>
    <t>Выбирать и использовать соответствующие методы и технологии при проведении контроля качества лекарственных средств и лекарственного растительного сырья, оценивать полученные результаты</t>
  </si>
  <si>
    <t>Организовывать культивирование лекарственных растений и проводить заготовку лекарственного растительного сырья</t>
  </si>
  <si>
    <t>Прогнозировать физико-химические свойства, методы контроля качества и фармакологические свойства лекарственных веществ исходя из его структуры</t>
  </si>
  <si>
    <t>Оценивать стабильность лекарственных средств при их хранении</t>
  </si>
  <si>
    <t>Участвовать в разработке оригинальных и генерических лекарственных средств, формировании на них регистрационного досье</t>
  </si>
  <si>
    <t>Выявлять факторы, влияющие на биологическую доступность, проводить аналитический этап биоэквивалентных исследований</t>
  </si>
  <si>
    <t>Осуществлять все виды работ, связанные с организацией и функционированием системы обеспечения качества лекарственных средств в аптеке, аптечном складе, испытательной лаборатории и на фармацевтическом предприятии</t>
  </si>
  <si>
    <t>Осуществлять разработку и валидацию методик анализа лекарственных средств и лекарственного растительного сырья</t>
  </si>
  <si>
    <t>Использовать комплекс физико-химических, биологических и химических методов при проведении исследований биологических объектов на наличие токсических веществ</t>
  </si>
  <si>
    <t>Осуществлять профессиональную деятельность в соответствии с этическими нормами и морально-нравственными принципами  фармацевтической этики и деонтологии, вырабатывать командную стратегию для достижения поставленной цели, устанавливать и поддерживать психологический контакт</t>
  </si>
  <si>
    <t>Использовать основы правовых норм, анализировать правовой статус личности, применять методы защиты прав человека при решении социальных и профессиональных задач</t>
  </si>
  <si>
    <t>8 семестр
16 недель</t>
  </si>
  <si>
    <t>Анализировать и оценивать влияние социально-экономических факторов на состояние общественного здоровья и организацию медицинской и фармацевтической помощи с целью выработки дополнительных социально-психологических мер по профилактике, сохранению и укреплению здоровья и работоспособности населения</t>
  </si>
  <si>
    <t>Использовать психологические закономерности и технологии в различных формах межличностного взаимодействия при осуществлении профессиональной деятельности</t>
  </si>
  <si>
    <t>Осуществлять процесс оформления, регистрации и реализации прав на объекты интеллектуальной собственности как инструмент инновационной деятельности и экономического развития</t>
  </si>
  <si>
    <t xml:space="preserve">Начальник Главного управления профессионального образования
</t>
  </si>
  <si>
    <t>Владеть методами оценки микробной загрязненности лекарственных средств и контроля правильности их хранения</t>
  </si>
  <si>
    <t>/32</t>
  </si>
  <si>
    <t>/134</t>
  </si>
  <si>
    <t>/426</t>
  </si>
  <si>
    <t>Всего зачетных единиц</t>
  </si>
  <si>
    <t>Модуль "Информационные технологии в фармации"</t>
  </si>
  <si>
    <r>
      <t>Фармакогностическая</t>
    </r>
    <r>
      <rPr>
        <vertAlign val="superscript"/>
        <sz val="24"/>
        <color indexed="8"/>
        <rFont val="Arial"/>
        <family val="2"/>
      </rPr>
      <t>6</t>
    </r>
  </si>
  <si>
    <t>IV. Учебные практики</t>
  </si>
  <si>
    <t>Первый заместитель Министра здравоохранения Республики Беларусь</t>
  </si>
  <si>
    <t>Е.Л. Богдан</t>
  </si>
  <si>
    <t>О.Н. Колюпанова</t>
  </si>
  <si>
    <t>С.П. Рубникович</t>
  </si>
  <si>
    <t>¹Перечень дисциплин по выбору устанавливается учреждением высшего образования.</t>
  </si>
  <si>
    <t>²Интегрированная дисциплина "Безопасность жизнедеятельности человека" включает учебные дисциплины "Охрана труда" и "Основы энергосбережения".</t>
  </si>
  <si>
    <t>⁴Для обучающихся по программе подготовки офицеров запаса.</t>
  </si>
  <si>
    <t>⁵Итоговая практика для обучающихся по программе подготовки офицеров запаса планируется после сдачи сессии в VIII семестре.</t>
  </si>
  <si>
    <t xml:space="preserve">Сопредседатель УМО по высшему медицинскому, </t>
  </si>
  <si>
    <t>фармацевтическому образованию</t>
  </si>
  <si>
    <r>
      <t xml:space="preserve">³При составлении учебного плана </t>
    </r>
    <r>
      <rPr>
        <sz val="24"/>
        <color indexed="8"/>
        <rFont val="Arial"/>
        <family val="2"/>
      </rPr>
      <t>учреждения высшего образования учебная дисциплина "Основы управления интеллектуальной собственностью" планируется в качестве дисциплины компонента учреждения образования или дисциплины по выбору.</t>
    </r>
  </si>
  <si>
    <t>Интегрированный государственный экзамен по фармации и (или) защита дипломной работы в ГЭК</t>
  </si>
  <si>
    <t xml:space="preserve">Начальник Главного управления организационно-кадровой работы
</t>
  </si>
  <si>
    <t>Владеть современными коммуникативными технологиями, в том числе оформлять документы, связанные с фармацевтической деятельностью, на иностранном языке для решения профессиональных задач</t>
  </si>
  <si>
    <t>Протокол №1 от  22.03.2021</t>
  </si>
  <si>
    <t>Проректор по научно-методической работе
государственного учреждения образования
"Республиканский институт высшей школы"</t>
  </si>
  <si>
    <t>3</t>
  </si>
  <si>
    <t>4</t>
  </si>
  <si>
    <t>ФАКУЛЬТАТИВНЫЕ ДИСЦИПЛИНЫ</t>
  </si>
  <si>
    <t>ДОПОЛНИТЕЛЬНЫЕ ВИДЫ ОБУЧЕНИЯ</t>
  </si>
  <si>
    <t>Код модуля 
учебной дисциплины</t>
  </si>
  <si>
    <r>
      <t>6</t>
    </r>
    <r>
      <rPr>
        <sz val="26"/>
        <rFont val="Arial"/>
        <family val="2"/>
      </rPr>
      <t xml:space="preserve"> 2 зачетные единицы в VI семестре с учетом индивидуального задания на практику, 1 зачетная единица в VII семестре.</t>
    </r>
  </si>
  <si>
    <t>Название  модуля, учебной дисциплины, курсового проекта (курсовой работы)</t>
  </si>
  <si>
    <t xml:space="preserve">Проректор по научно-методической работе государственного </t>
  </si>
  <si>
    <t>учреждения образования "Республиканский институт высшей школы"</t>
  </si>
  <si>
    <r>
      <t xml:space="preserve">Квалификация     </t>
    </r>
    <r>
      <rPr>
        <u val="single"/>
        <sz val="32"/>
        <rFont val="Arial"/>
        <family val="2"/>
      </rPr>
      <t>провизор</t>
    </r>
  </si>
  <si>
    <r>
      <t xml:space="preserve">Срок  обучения        </t>
    </r>
    <r>
      <rPr>
        <u val="single"/>
        <sz val="32"/>
        <color indexed="8"/>
        <rFont val="Arial"/>
        <family val="2"/>
      </rPr>
      <t>5 лет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</si>
</sst>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9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4.5"/>
      <color indexed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24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b/>
      <i/>
      <sz val="18"/>
      <color indexed="10"/>
      <name val="Arial"/>
      <family val="2"/>
    </font>
    <font>
      <b/>
      <i/>
      <sz val="10"/>
      <color indexed="10"/>
      <name val="Arial"/>
      <family val="2"/>
    </font>
    <font>
      <sz val="26"/>
      <color indexed="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20"/>
      <color indexed="8"/>
      <name val="Arial"/>
      <family val="2"/>
    </font>
    <font>
      <u val="single"/>
      <sz val="18"/>
      <color indexed="8"/>
      <name val="Arial"/>
      <family val="2"/>
    </font>
    <font>
      <sz val="20"/>
      <name val="Arial"/>
      <family val="2"/>
    </font>
    <font>
      <b/>
      <sz val="20"/>
      <color indexed="8"/>
      <name val="Arial"/>
      <family val="2"/>
    </font>
    <font>
      <b/>
      <sz val="14"/>
      <name val="Arial"/>
      <family val="2"/>
    </font>
    <font>
      <vertAlign val="superscript"/>
      <sz val="22"/>
      <color indexed="8"/>
      <name val="Arial"/>
      <family val="2"/>
    </font>
    <font>
      <sz val="22"/>
      <name val="Arial"/>
      <family val="2"/>
    </font>
    <font>
      <sz val="20"/>
      <color indexed="10"/>
      <name val="Arial"/>
      <family val="2"/>
    </font>
    <font>
      <b/>
      <sz val="18"/>
      <color indexed="10"/>
      <name val="Arial"/>
      <family val="2"/>
    </font>
    <font>
      <b/>
      <sz val="22"/>
      <color indexed="8"/>
      <name val="Arial"/>
      <family val="2"/>
    </font>
    <font>
      <sz val="24"/>
      <name val="Calibri"/>
      <family val="2"/>
    </font>
    <font>
      <b/>
      <sz val="22"/>
      <name val="Arial"/>
      <family val="2"/>
    </font>
    <font>
      <sz val="2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24"/>
      <color indexed="8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vertAlign val="superscript"/>
      <sz val="26"/>
      <name val="Arial"/>
      <family val="2"/>
    </font>
    <font>
      <b/>
      <sz val="32"/>
      <color indexed="8"/>
      <name val="Arial"/>
      <family val="2"/>
    </font>
    <font>
      <sz val="32"/>
      <color indexed="8"/>
      <name val="Arial"/>
      <family val="2"/>
    </font>
    <font>
      <b/>
      <sz val="32"/>
      <name val="Arial"/>
      <family val="2"/>
    </font>
    <font>
      <sz val="32"/>
      <name val="Arial"/>
      <family val="2"/>
    </font>
    <font>
      <sz val="32"/>
      <name val="Arial Cyr"/>
      <family val="0"/>
    </font>
    <font>
      <sz val="32"/>
      <color indexed="10"/>
      <name val="Arial"/>
      <family val="2"/>
    </font>
    <font>
      <sz val="24"/>
      <name val="Arial Cyr"/>
      <family val="0"/>
    </font>
    <font>
      <sz val="30"/>
      <color indexed="8"/>
      <name val="Arial"/>
      <family val="2"/>
    </font>
    <font>
      <sz val="30"/>
      <name val="Arial"/>
      <family val="2"/>
    </font>
    <font>
      <b/>
      <sz val="30"/>
      <name val="Arial"/>
      <family val="2"/>
    </font>
    <font>
      <b/>
      <i/>
      <sz val="22"/>
      <color indexed="8"/>
      <name val="Arial"/>
      <family val="2"/>
    </font>
    <font>
      <b/>
      <i/>
      <sz val="22"/>
      <name val="Arial"/>
      <family val="2"/>
    </font>
    <font>
      <sz val="22"/>
      <color indexed="10"/>
      <name val="Arial"/>
      <family val="2"/>
    </font>
    <font>
      <sz val="22"/>
      <color indexed="9"/>
      <name val="Arial"/>
      <family val="2"/>
    </font>
    <font>
      <sz val="22"/>
      <color indexed="8"/>
      <name val="Times New Roman"/>
      <family val="1"/>
    </font>
    <font>
      <sz val="28"/>
      <color indexed="8"/>
      <name val="Arial"/>
      <family val="2"/>
    </font>
    <font>
      <sz val="28"/>
      <name val="Arial"/>
      <family val="2"/>
    </font>
    <font>
      <u val="single"/>
      <sz val="32"/>
      <name val="Arial"/>
      <family val="2"/>
    </font>
    <font>
      <sz val="34"/>
      <color indexed="8"/>
      <name val="Arial"/>
      <family val="2"/>
    </font>
    <font>
      <u val="single"/>
      <sz val="34"/>
      <name val="Arial"/>
      <family val="2"/>
    </font>
    <font>
      <sz val="34"/>
      <name val="Arial"/>
      <family val="2"/>
    </font>
    <font>
      <b/>
      <sz val="28"/>
      <color indexed="8"/>
      <name val="Arial"/>
      <family val="2"/>
    </font>
    <font>
      <b/>
      <sz val="28"/>
      <name val="Arial"/>
      <family val="2"/>
    </font>
    <font>
      <u val="single"/>
      <sz val="32"/>
      <color indexed="8"/>
      <name val="Arial"/>
      <family val="2"/>
    </font>
    <font>
      <sz val="38"/>
      <color indexed="8"/>
      <name val="Arial"/>
      <family val="2"/>
    </font>
    <font>
      <sz val="38"/>
      <name val="Arial"/>
      <family val="2"/>
    </font>
    <font>
      <b/>
      <sz val="38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2" fillId="0" borderId="0" applyNumberFormat="0" applyFill="0" applyBorder="0" applyProtection="0">
      <alignment/>
    </xf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53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justify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2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/>
    </xf>
    <xf numFmtId="1" fontId="3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184" fontId="29" fillId="0" borderId="10" xfId="0" applyNumberFormat="1" applyFont="1" applyFill="1" applyBorder="1" applyAlignment="1">
      <alignment horizontal="center" vertical="center"/>
    </xf>
    <xf numFmtId="184" fontId="31" fillId="0" borderId="10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top" wrapText="1"/>
    </xf>
    <xf numFmtId="49" fontId="26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26" fillId="0" borderId="12" xfId="0" applyNumberFormat="1" applyFont="1" applyFill="1" applyBorder="1" applyAlignment="1">
      <alignment horizontal="center" vertical="top"/>
    </xf>
    <xf numFmtId="49" fontId="28" fillId="0" borderId="12" xfId="0" applyNumberFormat="1" applyFont="1" applyFill="1" applyBorder="1" applyAlignment="1">
      <alignment horizontal="center" vertical="top"/>
    </xf>
    <xf numFmtId="0" fontId="7" fillId="24" borderId="0" xfId="0" applyFont="1" applyFill="1" applyBorder="1" applyAlignment="1">
      <alignment horizontal="center" vertical="center"/>
    </xf>
    <xf numFmtId="0" fontId="5" fillId="24" borderId="0" xfId="0" applyFont="1" applyFill="1" applyAlignment="1">
      <alignment/>
    </xf>
    <xf numFmtId="0" fontId="11" fillId="24" borderId="0" xfId="0" applyFont="1" applyFill="1" applyBorder="1" applyAlignment="1">
      <alignment horizontal="center" vertical="center"/>
    </xf>
    <xf numFmtId="0" fontId="12" fillId="24" borderId="0" xfId="0" applyFont="1" applyFill="1" applyAlignment="1">
      <alignment/>
    </xf>
    <xf numFmtId="0" fontId="13" fillId="24" borderId="0" xfId="0" applyFont="1" applyFill="1" applyBorder="1" applyAlignment="1">
      <alignment horizontal="center" vertical="center"/>
    </xf>
    <xf numFmtId="0" fontId="14" fillId="24" borderId="0" xfId="0" applyFont="1" applyFill="1" applyAlignment="1">
      <alignment/>
    </xf>
    <xf numFmtId="0" fontId="7" fillId="25" borderId="0" xfId="0" applyFont="1" applyFill="1" applyBorder="1" applyAlignment="1">
      <alignment horizontal="center" vertical="center"/>
    </xf>
    <xf numFmtId="0" fontId="5" fillId="25" borderId="0" xfId="0" applyFont="1" applyFill="1" applyAlignment="1">
      <alignment/>
    </xf>
    <xf numFmtId="0" fontId="13" fillId="25" borderId="0" xfId="0" applyFont="1" applyFill="1" applyBorder="1" applyAlignment="1">
      <alignment horizontal="center" vertical="center"/>
    </xf>
    <xf numFmtId="0" fontId="14" fillId="25" borderId="0" xfId="0" applyFont="1" applyFill="1" applyAlignment="1">
      <alignment/>
    </xf>
    <xf numFmtId="0" fontId="11" fillId="25" borderId="0" xfId="0" applyFont="1" applyFill="1" applyBorder="1" applyAlignment="1">
      <alignment horizontal="center" vertical="center"/>
    </xf>
    <xf numFmtId="0" fontId="12" fillId="25" borderId="0" xfId="0" applyFont="1" applyFill="1" applyAlignment="1">
      <alignment/>
    </xf>
    <xf numFmtId="0" fontId="21" fillId="25" borderId="0" xfId="0" applyFont="1" applyFill="1" applyBorder="1" applyAlignment="1">
      <alignment horizontal="center" vertical="center"/>
    </xf>
    <xf numFmtId="0" fontId="22" fillId="25" borderId="0" xfId="0" applyFont="1" applyFill="1" applyAlignment="1">
      <alignment/>
    </xf>
    <xf numFmtId="0" fontId="14" fillId="25" borderId="0" xfId="0" applyFont="1" applyFill="1" applyBorder="1" applyAlignment="1">
      <alignment/>
    </xf>
    <xf numFmtId="0" fontId="23" fillId="25" borderId="0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14" fillId="0" borderId="0" xfId="0" applyFont="1" applyFill="1" applyAlignment="1">
      <alignment horizontal="center" vertical="center"/>
    </xf>
    <xf numFmtId="0" fontId="35" fillId="26" borderId="13" xfId="0" applyFont="1" applyFill="1" applyBorder="1" applyAlignment="1">
      <alignment horizontal="center" vertical="center" wrapText="1"/>
    </xf>
    <xf numFmtId="0" fontId="35" fillId="26" borderId="14" xfId="0" applyFont="1" applyFill="1" applyBorder="1" applyAlignment="1">
      <alignment horizontal="center" vertical="center" wrapText="1"/>
    </xf>
    <xf numFmtId="0" fontId="35" fillId="26" borderId="15" xfId="0" applyFont="1" applyFill="1" applyBorder="1" applyAlignment="1">
      <alignment horizontal="center" vertical="center" wrapText="1"/>
    </xf>
    <xf numFmtId="0" fontId="35" fillId="26" borderId="16" xfId="0" applyFont="1" applyFill="1" applyBorder="1" applyAlignment="1">
      <alignment horizontal="center" vertical="center" wrapText="1"/>
    </xf>
    <xf numFmtId="0" fontId="35" fillId="26" borderId="17" xfId="0" applyFont="1" applyFill="1" applyBorder="1" applyAlignment="1">
      <alignment horizontal="center" vertical="center" wrapText="1"/>
    </xf>
    <xf numFmtId="0" fontId="35" fillId="26" borderId="18" xfId="0" applyFont="1" applyFill="1" applyBorder="1" applyAlignment="1">
      <alignment horizontal="center" vertical="center" wrapText="1"/>
    </xf>
    <xf numFmtId="0" fontId="35" fillId="26" borderId="19" xfId="0" applyFont="1" applyFill="1" applyBorder="1" applyAlignment="1">
      <alignment horizontal="center" vertical="center" wrapText="1"/>
    </xf>
    <xf numFmtId="0" fontId="35" fillId="26" borderId="20" xfId="0" applyFont="1" applyFill="1" applyBorder="1" applyAlignment="1">
      <alignment horizontal="center" vertical="center" wrapText="1"/>
    </xf>
    <xf numFmtId="0" fontId="35" fillId="26" borderId="2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12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4" fillId="25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4" fillId="25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70" fillId="0" borderId="0" xfId="0" applyNumberFormat="1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horizontal="left" vertical="top" wrapText="1"/>
    </xf>
    <xf numFmtId="0" fontId="64" fillId="0" borderId="0" xfId="0" applyFont="1" applyFill="1" applyAlignment="1">
      <alignment horizontal="center" vertical="top" wrapText="1"/>
    </xf>
    <xf numFmtId="0" fontId="64" fillId="0" borderId="0" xfId="0" applyFont="1" applyFill="1" applyBorder="1" applyAlignment="1">
      <alignment horizontal="left" vertical="top" wrapText="1"/>
    </xf>
    <xf numFmtId="0" fontId="64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 horizontal="left" vertical="top" wrapText="1"/>
    </xf>
    <xf numFmtId="0" fontId="66" fillId="0" borderId="0" xfId="0" applyFont="1" applyFill="1" applyBorder="1" applyAlignment="1">
      <alignment horizontal="left" vertical="top" wrapText="1"/>
    </xf>
    <xf numFmtId="0" fontId="64" fillId="0" borderId="0" xfId="0" applyFont="1" applyFill="1" applyAlignment="1">
      <alignment horizontal="left" vertical="top"/>
    </xf>
    <xf numFmtId="0" fontId="64" fillId="0" borderId="25" xfId="0" applyFont="1" applyFill="1" applyBorder="1" applyAlignment="1">
      <alignment horizontal="center" vertical="top" wrapText="1"/>
    </xf>
    <xf numFmtId="0" fontId="64" fillId="0" borderId="26" xfId="0" applyFont="1" applyFill="1" applyBorder="1" applyAlignment="1">
      <alignment horizontal="center" vertical="top" wrapText="1"/>
    </xf>
    <xf numFmtId="0" fontId="64" fillId="0" borderId="27" xfId="0" applyFont="1" applyFill="1" applyBorder="1" applyAlignment="1">
      <alignment horizontal="center" vertical="top" wrapText="1"/>
    </xf>
    <xf numFmtId="0" fontId="64" fillId="0" borderId="20" xfId="0" applyFont="1" applyFill="1" applyBorder="1" applyAlignment="1">
      <alignment horizontal="left" vertical="top" wrapText="1"/>
    </xf>
    <xf numFmtId="0" fontId="64" fillId="0" borderId="0" xfId="0" applyFont="1" applyFill="1" applyAlignment="1">
      <alignment vertical="top"/>
    </xf>
    <xf numFmtId="0" fontId="64" fillId="0" borderId="0" xfId="0" applyFont="1" applyFill="1" applyBorder="1" applyAlignment="1">
      <alignment horizontal="left" vertical="top"/>
    </xf>
    <xf numFmtId="0" fontId="64" fillId="0" borderId="0" xfId="0" applyFont="1" applyFill="1" applyAlignment="1">
      <alignment vertical="top" wrapText="1"/>
    </xf>
    <xf numFmtId="0" fontId="66" fillId="0" borderId="28" xfId="0" applyFont="1" applyFill="1" applyBorder="1" applyAlignment="1">
      <alignment horizontal="left" vertical="top" wrapText="1"/>
    </xf>
    <xf numFmtId="0" fontId="64" fillId="0" borderId="0" xfId="0" applyFont="1" applyFill="1" applyBorder="1" applyAlignment="1">
      <alignment vertical="top"/>
    </xf>
    <xf numFmtId="0" fontId="64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center" vertical="top" wrapText="1"/>
    </xf>
    <xf numFmtId="0" fontId="64" fillId="0" borderId="20" xfId="0" applyFont="1" applyFill="1" applyBorder="1" applyAlignment="1">
      <alignment horizontal="center" vertical="top"/>
    </xf>
    <xf numFmtId="0" fontId="66" fillId="0" borderId="0" xfId="0" applyFont="1" applyFill="1" applyAlignment="1">
      <alignment/>
    </xf>
    <xf numFmtId="0" fontId="64" fillId="0" borderId="0" xfId="0" applyFont="1" applyFill="1" applyBorder="1" applyAlignment="1">
      <alignment horizontal="center" vertical="top"/>
    </xf>
    <xf numFmtId="0" fontId="64" fillId="0" borderId="25" xfId="0" applyFont="1" applyFill="1" applyBorder="1" applyAlignment="1">
      <alignment horizontal="center" vertical="top"/>
    </xf>
    <xf numFmtId="0" fontId="64" fillId="0" borderId="26" xfId="0" applyFont="1" applyFill="1" applyBorder="1" applyAlignment="1">
      <alignment horizontal="center" vertical="top"/>
    </xf>
    <xf numFmtId="0" fontId="64" fillId="0" borderId="27" xfId="0" applyFont="1" applyFill="1" applyBorder="1" applyAlignment="1">
      <alignment horizontal="center" vertical="top"/>
    </xf>
    <xf numFmtId="0" fontId="64" fillId="0" borderId="29" xfId="0" applyFont="1" applyFill="1" applyBorder="1" applyAlignment="1">
      <alignment/>
    </xf>
    <xf numFmtId="0" fontId="64" fillId="0" borderId="29" xfId="0" applyFont="1" applyFill="1" applyBorder="1" applyAlignment="1">
      <alignment/>
    </xf>
    <xf numFmtId="0" fontId="64" fillId="0" borderId="29" xfId="0" applyFont="1" applyFill="1" applyBorder="1" applyAlignment="1">
      <alignment horizontal="left"/>
    </xf>
    <xf numFmtId="0" fontId="66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64" fillId="0" borderId="0" xfId="0" applyFont="1" applyFill="1" applyAlignment="1">
      <alignment vertical="center" wrapText="1"/>
    </xf>
    <xf numFmtId="0" fontId="64" fillId="0" borderId="23" xfId="0" applyFont="1" applyFill="1" applyBorder="1" applyAlignment="1">
      <alignment horizontal="center" vertical="top"/>
    </xf>
    <xf numFmtId="0" fontId="64" fillId="0" borderId="24" xfId="0" applyFont="1" applyFill="1" applyBorder="1" applyAlignment="1">
      <alignment horizontal="center" vertical="top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left"/>
    </xf>
    <xf numFmtId="14" fontId="64" fillId="0" borderId="0" xfId="0" applyNumberFormat="1" applyFont="1" applyFill="1" applyBorder="1" applyAlignment="1">
      <alignment horizontal="left"/>
    </xf>
    <xf numFmtId="0" fontId="64" fillId="0" borderId="0" xfId="0" applyFont="1" applyFill="1" applyBorder="1" applyAlignment="1">
      <alignment horizontal="left"/>
    </xf>
    <xf numFmtId="0" fontId="64" fillId="0" borderId="0" xfId="0" applyFont="1" applyFill="1" applyAlignment="1">
      <alignment horizontal="center"/>
    </xf>
    <xf numFmtId="0" fontId="68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top"/>
    </xf>
    <xf numFmtId="0" fontId="67" fillId="0" borderId="0" xfId="0" applyFont="1" applyBorder="1" applyAlignment="1">
      <alignment/>
    </xf>
    <xf numFmtId="0" fontId="6" fillId="0" borderId="0" xfId="0" applyFont="1" applyFill="1" applyBorder="1" applyAlignment="1">
      <alignment vertical="top"/>
    </xf>
    <xf numFmtId="0" fontId="64" fillId="0" borderId="29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/>
    </xf>
    <xf numFmtId="0" fontId="64" fillId="0" borderId="28" xfId="0" applyFont="1" applyFill="1" applyBorder="1" applyAlignment="1">
      <alignment horizontal="left" vertical="top" wrapText="1"/>
    </xf>
    <xf numFmtId="0" fontId="66" fillId="0" borderId="29" xfId="0" applyFont="1" applyFill="1" applyBorder="1" applyAlignment="1">
      <alignment/>
    </xf>
    <xf numFmtId="0" fontId="64" fillId="0" borderId="30" xfId="0" applyFont="1" applyFill="1" applyBorder="1" applyAlignment="1">
      <alignment horizontal="center" vertical="top"/>
    </xf>
    <xf numFmtId="0" fontId="64" fillId="0" borderId="29" xfId="0" applyFont="1" applyFill="1" applyBorder="1" applyAlignment="1">
      <alignment horizontal="left" vertical="top"/>
    </xf>
    <xf numFmtId="0" fontId="64" fillId="0" borderId="0" xfId="0" applyFont="1" applyFill="1" applyBorder="1" applyAlignment="1">
      <alignment/>
    </xf>
    <xf numFmtId="49" fontId="70" fillId="0" borderId="0" xfId="0" applyNumberFormat="1" applyFont="1" applyFill="1" applyBorder="1" applyAlignment="1">
      <alignment horizontal="left" vertical="top"/>
    </xf>
    <xf numFmtId="0" fontId="70" fillId="0" borderId="0" xfId="0" applyFont="1" applyFill="1" applyBorder="1" applyAlignment="1">
      <alignment horizontal="center" vertical="center"/>
    </xf>
    <xf numFmtId="1" fontId="70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/>
    </xf>
    <xf numFmtId="0" fontId="70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/>
    </xf>
    <xf numFmtId="49" fontId="70" fillId="0" borderId="0" xfId="0" applyNumberFormat="1" applyFont="1" applyFill="1" applyBorder="1" applyAlignment="1">
      <alignment horizontal="center"/>
    </xf>
    <xf numFmtId="0" fontId="66" fillId="0" borderId="28" xfId="0" applyFont="1" applyFill="1" applyBorder="1" applyAlignment="1">
      <alignment vertical="top" wrapText="1"/>
    </xf>
    <xf numFmtId="0" fontId="66" fillId="0" borderId="31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center" vertical="center" textRotation="90"/>
    </xf>
    <xf numFmtId="0" fontId="41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textRotation="90"/>
    </xf>
    <xf numFmtId="0" fontId="73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1" fontId="73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/>
    </xf>
    <xf numFmtId="1" fontId="35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/>
    </xf>
    <xf numFmtId="1" fontId="41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184" fontId="35" fillId="0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1" fontId="38" fillId="0" borderId="10" xfId="0" applyNumberFormat="1" applyFont="1" applyFill="1" applyBorder="1" applyAlignment="1">
      <alignment horizontal="center" vertical="center"/>
    </xf>
    <xf numFmtId="184" fontId="41" fillId="0" borderId="10" xfId="0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1" fontId="75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left"/>
    </xf>
    <xf numFmtId="0" fontId="35" fillId="0" borderId="10" xfId="0" applyFont="1" applyFill="1" applyBorder="1" applyAlignment="1">
      <alignment vertical="center" textRotation="90"/>
    </xf>
    <xf numFmtId="0" fontId="41" fillId="0" borderId="10" xfId="0" applyFont="1" applyFill="1" applyBorder="1" applyAlignment="1">
      <alignment vertical="center" textRotation="90"/>
    </xf>
    <xf numFmtId="9" fontId="35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77" fillId="0" borderId="10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/>
    </xf>
    <xf numFmtId="0" fontId="41" fillId="0" borderId="32" xfId="0" applyFont="1" applyFill="1" applyBorder="1" applyAlignment="1">
      <alignment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vertical="center"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6" fillId="0" borderId="34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top"/>
    </xf>
    <xf numFmtId="0" fontId="71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29" xfId="0" applyFont="1" applyFill="1" applyBorder="1" applyAlignment="1">
      <alignment vertical="center"/>
    </xf>
    <xf numFmtId="49" fontId="70" fillId="0" borderId="0" xfId="0" applyNumberFormat="1" applyFont="1" applyFill="1" applyBorder="1" applyAlignment="1">
      <alignment vertical="top"/>
    </xf>
    <xf numFmtId="49" fontId="70" fillId="0" borderId="29" xfId="0" applyNumberFormat="1" applyFont="1" applyFill="1" applyBorder="1" applyAlignment="1">
      <alignment vertical="top"/>
    </xf>
    <xf numFmtId="0" fontId="78" fillId="0" borderId="29" xfId="0" applyFont="1" applyFill="1" applyBorder="1" applyAlignment="1">
      <alignment/>
    </xf>
    <xf numFmtId="0" fontId="79" fillId="0" borderId="0" xfId="0" applyFont="1" applyFill="1" applyAlignment="1">
      <alignment vertical="top"/>
    </xf>
    <xf numFmtId="0" fontId="78" fillId="0" borderId="0" xfId="0" applyFont="1" applyFill="1" applyAlignment="1">
      <alignment horizontal="left" vertical="top"/>
    </xf>
    <xf numFmtId="0" fontId="66" fillId="0" borderId="0" xfId="0" applyFont="1" applyFill="1" applyAlignment="1">
      <alignment vertical="top"/>
    </xf>
    <xf numFmtId="0" fontId="70" fillId="0" borderId="0" xfId="0" applyFont="1" applyFill="1" applyBorder="1" applyAlignment="1">
      <alignment horizontal="left"/>
    </xf>
    <xf numFmtId="0" fontId="81" fillId="0" borderId="0" xfId="0" applyFont="1" applyFill="1" applyAlignment="1">
      <alignment/>
    </xf>
    <xf numFmtId="0" fontId="82" fillId="0" borderId="29" xfId="0" applyFont="1" applyFill="1" applyBorder="1" applyAlignment="1">
      <alignment/>
    </xf>
    <xf numFmtId="0" fontId="81" fillId="0" borderId="29" xfId="0" applyFont="1" applyFill="1" applyBorder="1" applyAlignment="1">
      <alignment/>
    </xf>
    <xf numFmtId="0" fontId="83" fillId="0" borderId="29" xfId="0" applyFont="1" applyFill="1" applyBorder="1" applyAlignment="1">
      <alignment/>
    </xf>
    <xf numFmtId="0" fontId="83" fillId="0" borderId="0" xfId="0" applyFont="1" applyFill="1" applyAlignment="1">
      <alignment/>
    </xf>
    <xf numFmtId="0" fontId="84" fillId="0" borderId="0" xfId="51" applyFont="1" applyFill="1" applyBorder="1">
      <alignment/>
    </xf>
    <xf numFmtId="0" fontId="78" fillId="0" borderId="0" xfId="0" applyFont="1" applyFill="1" applyAlignment="1">
      <alignment horizontal="center"/>
    </xf>
    <xf numFmtId="0" fontId="84" fillId="0" borderId="0" xfId="0" applyFont="1" applyFill="1" applyAlignment="1">
      <alignment/>
    </xf>
    <xf numFmtId="0" fontId="84" fillId="0" borderId="0" xfId="51" applyFont="1" applyFill="1" applyBorder="1" applyAlignment="1">
      <alignment/>
    </xf>
    <xf numFmtId="0" fontId="85" fillId="0" borderId="0" xfId="51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87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89" fillId="0" borderId="0" xfId="0" applyFont="1" applyFill="1" applyAlignment="1">
      <alignment vertical="center"/>
    </xf>
    <xf numFmtId="0" fontId="88" fillId="0" borderId="0" xfId="0" applyFont="1" applyFill="1" applyAlignment="1">
      <alignment vertical="top"/>
    </xf>
    <xf numFmtId="0" fontId="69" fillId="0" borderId="34" xfId="0" applyFont="1" applyBorder="1" applyAlignment="1">
      <alignment/>
    </xf>
    <xf numFmtId="0" fontId="35" fillId="26" borderId="18" xfId="0" applyFont="1" applyFill="1" applyBorder="1" applyAlignment="1">
      <alignment horizontal="center" vertical="center" wrapText="1"/>
    </xf>
    <xf numFmtId="1" fontId="41" fillId="0" borderId="16" xfId="0" applyNumberFormat="1" applyFont="1" applyFill="1" applyBorder="1" applyAlignment="1">
      <alignment horizontal="center" vertical="center"/>
    </xf>
    <xf numFmtId="1" fontId="41" fillId="0" borderId="17" xfId="0" applyNumberFormat="1" applyFont="1" applyFill="1" applyBorder="1" applyAlignment="1">
      <alignment horizontal="center" vertical="center"/>
    </xf>
    <xf numFmtId="1" fontId="41" fillId="0" borderId="36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35" fillId="26" borderId="16" xfId="0" applyFont="1" applyFill="1" applyBorder="1" applyAlignment="1">
      <alignment horizontal="center" vertical="center" wrapText="1"/>
    </xf>
    <xf numFmtId="0" fontId="35" fillId="26" borderId="1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49" fontId="70" fillId="0" borderId="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38" fillId="0" borderId="39" xfId="0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4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61" fillId="26" borderId="10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textRotation="90" wrapText="1"/>
    </xf>
    <xf numFmtId="0" fontId="28" fillId="0" borderId="16" xfId="0" applyFont="1" applyFill="1" applyBorder="1" applyAlignment="1">
      <alignment horizontal="left" vertical="top" wrapText="1"/>
    </xf>
    <xf numFmtId="0" fontId="28" fillId="0" borderId="17" xfId="0" applyFont="1" applyFill="1" applyBorder="1" applyAlignment="1">
      <alignment horizontal="left" vertical="top" wrapText="1"/>
    </xf>
    <xf numFmtId="0" fontId="28" fillId="0" borderId="36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41" fillId="0" borderId="16" xfId="0" applyFont="1" applyFill="1" applyBorder="1" applyAlignment="1">
      <alignment horizontal="center" vertical="center" textRotation="90" wrapText="1"/>
    </xf>
    <xf numFmtId="0" fontId="41" fillId="0" borderId="17" xfId="0" applyFont="1" applyFill="1" applyBorder="1" applyAlignment="1">
      <alignment horizontal="center" vertical="center" textRotation="90" wrapText="1"/>
    </xf>
    <xf numFmtId="0" fontId="41" fillId="0" borderId="18" xfId="0" applyFont="1" applyFill="1" applyBorder="1" applyAlignment="1">
      <alignment horizontal="center" vertical="center" textRotation="90" wrapText="1"/>
    </xf>
    <xf numFmtId="0" fontId="35" fillId="0" borderId="16" xfId="0" applyFont="1" applyFill="1" applyBorder="1" applyAlignment="1">
      <alignment horizontal="center" wrapText="1"/>
    </xf>
    <xf numFmtId="0" fontId="35" fillId="0" borderId="17" xfId="0" applyFont="1" applyFill="1" applyBorder="1" applyAlignment="1">
      <alignment horizontal="center" wrapText="1"/>
    </xf>
    <xf numFmtId="0" fontId="35" fillId="0" borderId="18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 wrapText="1"/>
    </xf>
    <xf numFmtId="0" fontId="35" fillId="0" borderId="4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0" fillId="0" borderId="41" xfId="0" applyFont="1" applyFill="1" applyBorder="1" applyAlignment="1">
      <alignment horizontal="center" vertical="center" wrapText="1"/>
    </xf>
    <xf numFmtId="0" fontId="60" fillId="0" borderId="39" xfId="0" applyFont="1" applyFill="1" applyBorder="1" applyAlignment="1">
      <alignment horizontal="center" vertical="center" wrapText="1"/>
    </xf>
    <xf numFmtId="49" fontId="25" fillId="0" borderId="43" xfId="0" applyNumberFormat="1" applyFont="1" applyFill="1" applyBorder="1" applyAlignment="1">
      <alignment horizontal="center" vertical="center"/>
    </xf>
    <xf numFmtId="49" fontId="25" fillId="0" borderId="44" xfId="0" applyNumberFormat="1" applyFont="1" applyFill="1" applyBorder="1" applyAlignment="1">
      <alignment horizontal="center" vertical="center"/>
    </xf>
    <xf numFmtId="49" fontId="25" fillId="0" borderId="45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1" fontId="26" fillId="0" borderId="10" xfId="0" applyNumberFormat="1" applyFont="1" applyFill="1" applyBorder="1" applyAlignment="1">
      <alignment horizontal="center" vertical="center"/>
    </xf>
    <xf numFmtId="1" fontId="26" fillId="0" borderId="40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1" fontId="38" fillId="0" borderId="16" xfId="0" applyNumberFormat="1" applyFont="1" applyFill="1" applyBorder="1" applyAlignment="1">
      <alignment horizontal="center" vertical="center"/>
    </xf>
    <xf numFmtId="1" fontId="38" fillId="0" borderId="36" xfId="0" applyNumberFormat="1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41" fillId="0" borderId="46" xfId="0" applyNumberFormat="1" applyFont="1" applyFill="1" applyBorder="1" applyAlignment="1">
      <alignment horizontal="center" vertical="center"/>
    </xf>
    <xf numFmtId="49" fontId="41" fillId="0" borderId="47" xfId="0" applyNumberFormat="1" applyFont="1" applyFill="1" applyBorder="1" applyAlignment="1">
      <alignment horizontal="center" vertical="center"/>
    </xf>
    <xf numFmtId="49" fontId="41" fillId="0" borderId="48" xfId="0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textRotation="90" wrapText="1"/>
    </xf>
    <xf numFmtId="0" fontId="41" fillId="0" borderId="17" xfId="0" applyFont="1" applyFill="1" applyBorder="1" applyAlignment="1">
      <alignment horizontal="center" textRotation="90" wrapText="1"/>
    </xf>
    <xf numFmtId="0" fontId="41" fillId="0" borderId="18" xfId="0" applyFont="1" applyFill="1" applyBorder="1" applyAlignment="1">
      <alignment horizontal="center" textRotation="90" wrapText="1"/>
    </xf>
    <xf numFmtId="0" fontId="40" fillId="0" borderId="40" xfId="0" applyFont="1" applyFill="1" applyBorder="1" applyAlignment="1">
      <alignment horizontal="center" vertical="center" wrapText="1"/>
    </xf>
    <xf numFmtId="0" fontId="61" fillId="26" borderId="1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wrapText="1"/>
    </xf>
    <xf numFmtId="0" fontId="61" fillId="0" borderId="49" xfId="0" applyFont="1" applyFill="1" applyBorder="1" applyAlignment="1">
      <alignment horizontal="left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61" fillId="26" borderId="16" xfId="0" applyFont="1" applyFill="1" applyBorder="1" applyAlignment="1">
      <alignment horizontal="left" vertical="center" wrapText="1"/>
    </xf>
    <xf numFmtId="0" fontId="61" fillId="26" borderId="17" xfId="0" applyFont="1" applyFill="1" applyBorder="1" applyAlignment="1">
      <alignment horizontal="left" vertical="center" wrapText="1"/>
    </xf>
    <xf numFmtId="0" fontId="61" fillId="26" borderId="36" xfId="0" applyFont="1" applyFill="1" applyBorder="1" applyAlignment="1">
      <alignment horizontal="left" vertical="center" wrapText="1"/>
    </xf>
    <xf numFmtId="1" fontId="26" fillId="0" borderId="16" xfId="0" applyNumberFormat="1" applyFont="1" applyFill="1" applyBorder="1" applyAlignment="1">
      <alignment horizontal="center" vertical="center"/>
    </xf>
    <xf numFmtId="1" fontId="26" fillId="0" borderId="17" xfId="0" applyNumberFormat="1" applyFont="1" applyFill="1" applyBorder="1" applyAlignment="1">
      <alignment horizontal="center" vertical="center"/>
    </xf>
    <xf numFmtId="1" fontId="26" fillId="0" borderId="18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left" vertical="top" wrapText="1"/>
    </xf>
    <xf numFmtId="1" fontId="3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top"/>
    </xf>
    <xf numFmtId="0" fontId="29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left" vertical="top" wrapText="1"/>
    </xf>
    <xf numFmtId="0" fontId="26" fillId="0" borderId="36" xfId="0" applyFont="1" applyFill="1" applyBorder="1" applyAlignment="1">
      <alignment horizontal="left" vertical="top" wrapText="1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38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36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64" fillId="0" borderId="25" xfId="0" applyFont="1" applyFill="1" applyBorder="1" applyAlignment="1">
      <alignment horizontal="center" vertical="top" wrapText="1"/>
    </xf>
    <xf numFmtId="0" fontId="64" fillId="0" borderId="26" xfId="0" applyFont="1" applyFill="1" applyBorder="1" applyAlignment="1">
      <alignment horizontal="center" vertical="top" wrapText="1"/>
    </xf>
    <xf numFmtId="0" fontId="64" fillId="0" borderId="27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/>
    </xf>
    <xf numFmtId="0" fontId="26" fillId="0" borderId="55" xfId="0" applyFont="1" applyFill="1" applyBorder="1" applyAlignment="1">
      <alignment/>
    </xf>
    <xf numFmtId="0" fontId="26" fillId="0" borderId="56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57" xfId="0" applyFont="1" applyFill="1" applyBorder="1" applyAlignment="1">
      <alignment/>
    </xf>
    <xf numFmtId="0" fontId="26" fillId="0" borderId="58" xfId="0" applyFont="1" applyFill="1" applyBorder="1" applyAlignment="1">
      <alignment/>
    </xf>
    <xf numFmtId="0" fontId="26" fillId="0" borderId="44" xfId="0" applyFont="1" applyFill="1" applyBorder="1" applyAlignment="1">
      <alignment/>
    </xf>
    <xf numFmtId="0" fontId="26" fillId="0" borderId="45" xfId="0" applyFont="1" applyFill="1" applyBorder="1" applyAlignment="1">
      <alignment/>
    </xf>
    <xf numFmtId="1" fontId="35" fillId="0" borderId="16" xfId="0" applyNumberFormat="1" applyFont="1" applyFill="1" applyBorder="1" applyAlignment="1">
      <alignment horizontal="center" vertical="center"/>
    </xf>
    <xf numFmtId="1" fontId="35" fillId="0" borderId="17" xfId="0" applyNumberFormat="1" applyFont="1" applyFill="1" applyBorder="1" applyAlignment="1">
      <alignment horizontal="center" vertical="center"/>
    </xf>
    <xf numFmtId="1" fontId="35" fillId="0" borderId="36" xfId="0" applyNumberFormat="1" applyFont="1" applyFill="1" applyBorder="1" applyAlignment="1">
      <alignment horizontal="center" vertical="center"/>
    </xf>
    <xf numFmtId="0" fontId="60" fillId="0" borderId="39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0" fontId="38" fillId="0" borderId="54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36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top" wrapText="1"/>
    </xf>
    <xf numFmtId="0" fontId="64" fillId="0" borderId="0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left" vertical="top" wrapText="1"/>
    </xf>
    <xf numFmtId="0" fontId="64" fillId="0" borderId="0" xfId="0" applyFont="1" applyFill="1" applyAlignment="1">
      <alignment horizontal="left" vertical="top" wrapText="1"/>
    </xf>
    <xf numFmtId="0" fontId="64" fillId="0" borderId="25" xfId="0" applyFont="1" applyFill="1" applyBorder="1" applyAlignment="1">
      <alignment/>
    </xf>
    <xf numFmtId="0" fontId="64" fillId="0" borderId="26" xfId="0" applyFont="1" applyFill="1" applyBorder="1" applyAlignment="1">
      <alignment/>
    </xf>
    <xf numFmtId="0" fontId="64" fillId="0" borderId="27" xfId="0" applyFont="1" applyFill="1" applyBorder="1" applyAlignment="1">
      <alignment/>
    </xf>
    <xf numFmtId="0" fontId="64" fillId="0" borderId="28" xfId="0" applyFont="1" applyFill="1" applyBorder="1" applyAlignment="1">
      <alignment horizontal="center" vertical="top"/>
    </xf>
    <xf numFmtId="0" fontId="67" fillId="0" borderId="29" xfId="0" applyFont="1" applyBorder="1" applyAlignment="1">
      <alignment/>
    </xf>
    <xf numFmtId="0" fontId="64" fillId="0" borderId="0" xfId="0" applyFont="1" applyFill="1" applyAlignment="1">
      <alignment horizontal="left" vertical="top"/>
    </xf>
    <xf numFmtId="49" fontId="61" fillId="0" borderId="16" xfId="0" applyNumberFormat="1" applyFont="1" applyFill="1" applyBorder="1" applyAlignment="1">
      <alignment horizontal="center" vertical="center"/>
    </xf>
    <xf numFmtId="49" fontId="61" fillId="0" borderId="17" xfId="0" applyNumberFormat="1" applyFont="1" applyFill="1" applyBorder="1" applyAlignment="1">
      <alignment horizontal="center" vertical="center"/>
    </xf>
    <xf numFmtId="49" fontId="61" fillId="0" borderId="18" xfId="0" applyNumberFormat="1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36" xfId="0" applyFont="1" applyFill="1" applyBorder="1" applyAlignment="1">
      <alignment horizontal="left" vertical="top" wrapText="1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textRotation="90"/>
    </xf>
    <xf numFmtId="0" fontId="38" fillId="0" borderId="60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32" xfId="0" applyFont="1" applyFill="1" applyBorder="1" applyAlignment="1">
      <alignment horizontal="center" vertical="center" textRotation="90"/>
    </xf>
    <xf numFmtId="0" fontId="10" fillId="0" borderId="4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1" fillId="26" borderId="10" xfId="0" applyFont="1" applyFill="1" applyBorder="1" applyAlignment="1">
      <alignment horizontal="center" vertical="center" wrapText="1"/>
    </xf>
    <xf numFmtId="0" fontId="32" fillId="0" borderId="62" xfId="0" applyFont="1" applyFill="1" applyBorder="1" applyAlignment="1">
      <alignment horizontal="center" vertical="center" textRotation="90" wrapText="1"/>
    </xf>
    <xf numFmtId="0" fontId="32" fillId="0" borderId="64" xfId="0" applyFont="1" applyFill="1" applyBorder="1" applyAlignment="1">
      <alignment horizontal="center" vertical="center" textRotation="90" wrapText="1"/>
    </xf>
    <xf numFmtId="0" fontId="32" fillId="0" borderId="63" xfId="0" applyFont="1" applyFill="1" applyBorder="1" applyAlignment="1">
      <alignment horizontal="center" vertical="center" textRotation="90" wrapText="1"/>
    </xf>
    <xf numFmtId="0" fontId="32" fillId="0" borderId="65" xfId="0" applyFont="1" applyFill="1" applyBorder="1" applyAlignment="1">
      <alignment horizontal="center" vertical="center" textRotation="90" wrapText="1"/>
    </xf>
    <xf numFmtId="0" fontId="32" fillId="0" borderId="19" xfId="0" applyFont="1" applyFill="1" applyBorder="1" applyAlignment="1">
      <alignment horizontal="center" vertical="center" textRotation="90" wrapText="1"/>
    </xf>
    <xf numFmtId="0" fontId="32" fillId="0" borderId="66" xfId="0" applyFont="1" applyFill="1" applyBorder="1" applyAlignment="1">
      <alignment horizontal="center" vertical="center" textRotation="90" wrapText="1"/>
    </xf>
    <xf numFmtId="0" fontId="35" fillId="26" borderId="10" xfId="0" applyFont="1" applyFill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0" fontId="7" fillId="0" borderId="67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 horizontal="right"/>
    </xf>
    <xf numFmtId="0" fontId="38" fillId="0" borderId="16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38" fillId="0" borderId="68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/>
    </xf>
    <xf numFmtId="0" fontId="35" fillId="0" borderId="70" xfId="0" applyFont="1" applyFill="1" applyBorder="1" applyAlignment="1">
      <alignment/>
    </xf>
    <xf numFmtId="0" fontId="41" fillId="0" borderId="47" xfId="0" applyNumberFormat="1" applyFont="1" applyFill="1" applyBorder="1" applyAlignment="1">
      <alignment horizontal="center" vertical="center"/>
    </xf>
    <xf numFmtId="0" fontId="41" fillId="0" borderId="48" xfId="0" applyNumberFormat="1" applyFont="1" applyFill="1" applyBorder="1" applyAlignment="1">
      <alignment horizontal="center" vertical="center"/>
    </xf>
    <xf numFmtId="0" fontId="35" fillId="0" borderId="46" xfId="0" applyNumberFormat="1" applyFont="1" applyFill="1" applyBorder="1" applyAlignment="1">
      <alignment horizontal="center" vertical="center"/>
    </xf>
    <xf numFmtId="49" fontId="35" fillId="0" borderId="47" xfId="0" applyNumberFormat="1" applyFont="1" applyFill="1" applyBorder="1" applyAlignment="1">
      <alignment horizontal="center" vertical="center"/>
    </xf>
    <xf numFmtId="49" fontId="35" fillId="0" borderId="48" xfId="0" applyNumberFormat="1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70" fillId="0" borderId="0" xfId="0" applyNumberFormat="1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233"/>
  <sheetViews>
    <sheetView tabSelected="1" view="pageBreakPreview" zoomScale="50" zoomScaleNormal="50" zoomScaleSheetLayoutView="50" zoomScalePageLayoutView="0" workbookViewId="0" topLeftCell="A97">
      <selection activeCell="Y121" sqref="Y121"/>
    </sheetView>
  </sheetViews>
  <sheetFormatPr defaultColWidth="4.75390625" defaultRowHeight="12.75"/>
  <cols>
    <col min="1" max="1" width="15.25390625" style="1" customWidth="1"/>
    <col min="2" max="17" width="8.625" style="1" customWidth="1"/>
    <col min="18" max="18" width="10.375" style="2" customWidth="1"/>
    <col min="19" max="19" width="10.25390625" style="2" customWidth="1"/>
    <col min="20" max="20" width="11.625" style="1" customWidth="1"/>
    <col min="21" max="21" width="11.375" style="1" customWidth="1"/>
    <col min="22" max="22" width="12.875" style="1" customWidth="1"/>
    <col min="23" max="23" width="11.125" style="1" customWidth="1"/>
    <col min="24" max="25" width="9.625" style="1" customWidth="1"/>
    <col min="26" max="31" width="9.25390625" style="1" customWidth="1"/>
    <col min="32" max="32" width="11.00390625" style="1" customWidth="1"/>
    <col min="33" max="34" width="9.25390625" style="1" customWidth="1"/>
    <col min="35" max="35" width="11.875" style="1" customWidth="1"/>
    <col min="36" max="36" width="9.25390625" style="1" customWidth="1"/>
    <col min="37" max="37" width="9.25390625" style="17" customWidth="1"/>
    <col min="38" max="40" width="9.25390625" style="1" customWidth="1"/>
    <col min="41" max="43" width="9.25390625" style="17" customWidth="1"/>
    <col min="44" max="45" width="9.25390625" style="1" customWidth="1"/>
    <col min="46" max="48" width="9.25390625" style="3" customWidth="1"/>
    <col min="49" max="49" width="9.25390625" style="4" customWidth="1"/>
    <col min="50" max="50" width="11.00390625" style="1" customWidth="1"/>
    <col min="51" max="52" width="9.25390625" style="1" customWidth="1"/>
    <col min="53" max="53" width="6.75390625" style="1" customWidth="1"/>
    <col min="54" max="61" width="8.625" style="1" customWidth="1"/>
    <col min="62" max="125" width="4.75390625" style="1" customWidth="1"/>
    <col min="126" max="16384" width="4.75390625" style="11" customWidth="1"/>
  </cols>
  <sheetData>
    <row r="1" spans="22:43" ht="47.25">
      <c r="V1" s="270" t="s">
        <v>81</v>
      </c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1"/>
      <c r="AN1" s="271"/>
      <c r="AO1" s="271"/>
      <c r="AP1" s="271"/>
      <c r="AQ1" s="271"/>
    </row>
    <row r="2" spans="1:61" ht="48">
      <c r="A2" s="259" t="s">
        <v>54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45"/>
      <c r="P2" s="32"/>
      <c r="Q2" s="32"/>
      <c r="V2" s="270"/>
      <c r="W2" s="270"/>
      <c r="X2" s="270"/>
      <c r="Y2" s="270"/>
      <c r="Z2" s="270"/>
      <c r="AA2" s="272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1"/>
      <c r="AN2" s="271"/>
      <c r="AO2" s="271"/>
      <c r="AP2" s="271"/>
      <c r="AQ2" s="271"/>
      <c r="BF2" s="510"/>
      <c r="BG2" s="510"/>
      <c r="BH2" s="510"/>
      <c r="BI2" s="510"/>
    </row>
    <row r="3" spans="1:43" ht="48">
      <c r="A3" s="259" t="s">
        <v>55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45"/>
      <c r="P3" s="32"/>
      <c r="Q3" s="32"/>
      <c r="V3" s="270"/>
      <c r="W3" s="270"/>
      <c r="X3" s="270"/>
      <c r="Y3" s="270"/>
      <c r="Z3" s="272" t="s">
        <v>82</v>
      </c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1"/>
      <c r="AN3" s="271"/>
      <c r="AO3" s="271"/>
      <c r="AP3" s="271"/>
      <c r="AQ3" s="271"/>
    </row>
    <row r="4" spans="1:53" ht="47.25">
      <c r="A4" s="259" t="s">
        <v>56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45"/>
      <c r="P4" s="32"/>
      <c r="Q4" s="32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1"/>
      <c r="AN4" s="271"/>
      <c r="AO4" s="271"/>
      <c r="AP4" s="271"/>
      <c r="AQ4" s="271"/>
      <c r="BA4" s="33"/>
    </row>
    <row r="5" spans="1:60" ht="47.25">
      <c r="A5" s="259" t="s">
        <v>57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45"/>
      <c r="P5" s="32"/>
      <c r="Q5" s="32"/>
      <c r="T5" s="32"/>
      <c r="V5" s="270"/>
      <c r="W5" s="270"/>
      <c r="X5" s="270"/>
      <c r="Y5" s="271" t="s">
        <v>96</v>
      </c>
      <c r="Z5" s="270"/>
      <c r="AA5" s="270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17"/>
      <c r="AS5" s="17"/>
      <c r="AY5" s="165" t="s">
        <v>504</v>
      </c>
      <c r="AZ5" s="147"/>
      <c r="BA5" s="165"/>
      <c r="BB5" s="179"/>
      <c r="BC5" s="147"/>
      <c r="BD5" s="178"/>
      <c r="BE5" s="147"/>
      <c r="BF5" s="147"/>
      <c r="BH5" s="245"/>
    </row>
    <row r="6" spans="1:60" ht="84" customHeight="1">
      <c r="A6" s="260"/>
      <c r="B6" s="261"/>
      <c r="C6" s="262"/>
      <c r="D6" s="262"/>
      <c r="E6" s="261"/>
      <c r="F6" s="262"/>
      <c r="G6" s="261"/>
      <c r="H6" s="263" t="s">
        <v>295</v>
      </c>
      <c r="I6" s="259"/>
      <c r="J6" s="263"/>
      <c r="K6" s="263"/>
      <c r="L6" s="263"/>
      <c r="M6" s="263"/>
      <c r="N6" s="263"/>
      <c r="O6" s="246"/>
      <c r="P6" s="32"/>
      <c r="Q6" s="32"/>
      <c r="T6" s="35" t="s">
        <v>79</v>
      </c>
      <c r="U6" s="36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1"/>
      <c r="AP6" s="271"/>
      <c r="AQ6" s="273"/>
      <c r="AR6" s="37"/>
      <c r="AS6" s="37"/>
      <c r="AY6" s="147" t="s">
        <v>505</v>
      </c>
      <c r="AZ6" s="147"/>
      <c r="BA6" s="257"/>
      <c r="BB6" s="179"/>
      <c r="BC6" s="147"/>
      <c r="BD6" s="178"/>
      <c r="BE6" s="147"/>
      <c r="BF6" s="147"/>
      <c r="BH6" s="245"/>
    </row>
    <row r="7" spans="1:60" ht="40.5">
      <c r="A7" s="255" t="s">
        <v>89</v>
      </c>
      <c r="B7" s="245"/>
      <c r="C7" s="255"/>
      <c r="D7" s="255"/>
      <c r="E7" s="255"/>
      <c r="F7" s="255"/>
      <c r="G7" s="255"/>
      <c r="H7" s="255"/>
      <c r="I7" s="246"/>
      <c r="J7" s="246"/>
      <c r="K7" s="246"/>
      <c r="L7" s="246"/>
      <c r="M7" s="246"/>
      <c r="N7" s="246"/>
      <c r="O7" s="246"/>
      <c r="W7" s="34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34"/>
      <c r="AR7" s="34"/>
      <c r="AS7" s="34"/>
      <c r="AY7" s="41"/>
      <c r="BA7" s="245"/>
      <c r="BB7" s="246"/>
      <c r="BC7" s="256"/>
      <c r="BD7" s="245"/>
      <c r="BE7" s="245"/>
      <c r="BF7" s="245"/>
      <c r="BG7" s="245"/>
      <c r="BH7" s="245"/>
    </row>
    <row r="8" spans="1:61" ht="30" customHeight="1">
      <c r="A8" s="254"/>
      <c r="B8" s="254"/>
      <c r="C8" s="254"/>
      <c r="D8" s="254"/>
      <c r="E8" s="254"/>
      <c r="F8" s="254"/>
      <c r="G8" s="254"/>
      <c r="H8" s="245"/>
      <c r="I8" s="245"/>
      <c r="J8" s="245"/>
      <c r="K8" s="245"/>
      <c r="L8" s="245"/>
      <c r="M8" s="245"/>
      <c r="N8" s="245"/>
      <c r="O8" s="245"/>
      <c r="T8" s="33"/>
      <c r="U8" s="33"/>
      <c r="V8" s="33"/>
      <c r="W8" s="38"/>
      <c r="X8" s="17"/>
      <c r="Y8" s="17"/>
      <c r="Z8" s="17"/>
      <c r="AA8" s="17"/>
      <c r="AB8" s="17"/>
      <c r="AC8" s="34"/>
      <c r="AD8" s="17"/>
      <c r="AE8" s="17"/>
      <c r="AF8" s="17"/>
      <c r="AG8" s="17"/>
      <c r="AH8" s="17"/>
      <c r="AI8" s="17"/>
      <c r="AJ8" s="17"/>
      <c r="AL8" s="17"/>
      <c r="AM8" s="17"/>
      <c r="AN8" s="17"/>
      <c r="AR8" s="17"/>
      <c r="AS8" s="17"/>
      <c r="BA8" s="245"/>
      <c r="BB8" s="245"/>
      <c r="BC8" s="245"/>
      <c r="BD8" s="245"/>
      <c r="BE8" s="245"/>
      <c r="BF8" s="245"/>
      <c r="BG8" s="245"/>
      <c r="BH8" s="245"/>
      <c r="BI8" s="245"/>
    </row>
    <row r="9" spans="1:47" ht="27.75" customHeight="1">
      <c r="A9" s="245" t="s">
        <v>59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T9" s="44" t="s">
        <v>80</v>
      </c>
      <c r="AA9" s="32"/>
      <c r="AD9" s="32"/>
      <c r="AR9" s="43"/>
      <c r="AS9" s="43"/>
      <c r="AU9" s="1"/>
    </row>
    <row r="10" spans="1:67" ht="42">
      <c r="A10" s="259" t="s">
        <v>58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T10" s="32"/>
      <c r="W10" s="32"/>
      <c r="BO10" s="5"/>
    </row>
    <row r="11" spans="1:15" ht="31.5" customHeight="1">
      <c r="A11" s="245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</row>
    <row r="12" spans="1:125" s="269" customFormat="1" ht="35.25">
      <c r="A12" s="245"/>
      <c r="B12" s="264" t="s">
        <v>77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65"/>
      <c r="S12" s="265"/>
      <c r="T12" s="245"/>
      <c r="U12" s="245"/>
      <c r="V12" s="245"/>
      <c r="W12" s="245"/>
      <c r="X12" s="245"/>
      <c r="Y12" s="245"/>
      <c r="Z12" s="245"/>
      <c r="AA12" s="245"/>
      <c r="AB12" s="266"/>
      <c r="AC12" s="245"/>
      <c r="AD12" s="245"/>
      <c r="AE12" s="245"/>
      <c r="AF12" s="245"/>
      <c r="AG12" s="245"/>
      <c r="AH12" s="245"/>
      <c r="AI12" s="267"/>
      <c r="AJ12" s="267"/>
      <c r="AK12" s="268"/>
      <c r="AL12" s="267"/>
      <c r="AM12" s="267"/>
      <c r="AN12" s="267"/>
      <c r="AO12" s="268"/>
      <c r="AP12" s="268"/>
      <c r="AQ12" s="268"/>
      <c r="AR12" s="267"/>
      <c r="AS12" s="267" t="s">
        <v>4</v>
      </c>
      <c r="AU12" s="245"/>
      <c r="AV12" s="267"/>
      <c r="AW12" s="267"/>
      <c r="AX12" s="267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245"/>
      <c r="DL12" s="245"/>
      <c r="DM12" s="245"/>
      <c r="DN12" s="245"/>
      <c r="DO12" s="245"/>
      <c r="DP12" s="245"/>
      <c r="DQ12" s="245"/>
      <c r="DR12" s="245"/>
      <c r="DS12" s="245"/>
      <c r="DT12" s="245"/>
      <c r="DU12" s="245"/>
    </row>
    <row r="13" ht="8.25" customHeight="1"/>
    <row r="14" spans="1:61" ht="30" customHeight="1">
      <c r="A14" s="483" t="s">
        <v>41</v>
      </c>
      <c r="B14" s="470" t="s">
        <v>51</v>
      </c>
      <c r="C14" s="471"/>
      <c r="D14" s="471"/>
      <c r="E14" s="472"/>
      <c r="F14" s="479" t="s">
        <v>320</v>
      </c>
      <c r="G14" s="470" t="s">
        <v>50</v>
      </c>
      <c r="H14" s="471"/>
      <c r="I14" s="472"/>
      <c r="J14" s="479" t="s">
        <v>321</v>
      </c>
      <c r="K14" s="470" t="s">
        <v>49</v>
      </c>
      <c r="L14" s="471"/>
      <c r="M14" s="471"/>
      <c r="N14" s="472"/>
      <c r="O14" s="470" t="s">
        <v>48</v>
      </c>
      <c r="P14" s="471"/>
      <c r="Q14" s="471"/>
      <c r="R14" s="472"/>
      <c r="S14" s="479" t="s">
        <v>322</v>
      </c>
      <c r="T14" s="470" t="s">
        <v>47</v>
      </c>
      <c r="U14" s="471"/>
      <c r="V14" s="472"/>
      <c r="W14" s="479" t="s">
        <v>323</v>
      </c>
      <c r="X14" s="470" t="s">
        <v>46</v>
      </c>
      <c r="Y14" s="471"/>
      <c r="Z14" s="472"/>
      <c r="AA14" s="479" t="s">
        <v>324</v>
      </c>
      <c r="AB14" s="470" t="s">
        <v>45</v>
      </c>
      <c r="AC14" s="471"/>
      <c r="AD14" s="471"/>
      <c r="AE14" s="472"/>
      <c r="AF14" s="479" t="s">
        <v>325</v>
      </c>
      <c r="AG14" s="470" t="s">
        <v>44</v>
      </c>
      <c r="AH14" s="471"/>
      <c r="AI14" s="472"/>
      <c r="AJ14" s="479" t="s">
        <v>326</v>
      </c>
      <c r="AK14" s="470" t="s">
        <v>43</v>
      </c>
      <c r="AL14" s="471"/>
      <c r="AM14" s="471"/>
      <c r="AN14" s="472"/>
      <c r="AO14" s="470" t="s">
        <v>42</v>
      </c>
      <c r="AP14" s="471"/>
      <c r="AQ14" s="471"/>
      <c r="AR14" s="472"/>
      <c r="AS14" s="479" t="s">
        <v>327</v>
      </c>
      <c r="AT14" s="470" t="s">
        <v>71</v>
      </c>
      <c r="AU14" s="471"/>
      <c r="AV14" s="472"/>
      <c r="AW14" s="479" t="s">
        <v>328</v>
      </c>
      <c r="AX14" s="470" t="s">
        <v>72</v>
      </c>
      <c r="AY14" s="471"/>
      <c r="AZ14" s="471"/>
      <c r="BA14" s="472"/>
      <c r="BB14" s="509" t="s">
        <v>74</v>
      </c>
      <c r="BC14" s="483" t="s">
        <v>75</v>
      </c>
      <c r="BD14" s="483" t="s">
        <v>97</v>
      </c>
      <c r="BE14" s="483" t="s">
        <v>98</v>
      </c>
      <c r="BF14" s="483" t="s">
        <v>99</v>
      </c>
      <c r="BG14" s="483" t="s">
        <v>39</v>
      </c>
      <c r="BH14" s="483" t="s">
        <v>40</v>
      </c>
      <c r="BI14" s="483" t="s">
        <v>3</v>
      </c>
    </row>
    <row r="15" spans="1:61" ht="234" customHeight="1">
      <c r="A15" s="484"/>
      <c r="B15" s="48" t="s">
        <v>52</v>
      </c>
      <c r="C15" s="48" t="s">
        <v>14</v>
      </c>
      <c r="D15" s="48" t="s">
        <v>15</v>
      </c>
      <c r="E15" s="48" t="s">
        <v>16</v>
      </c>
      <c r="F15" s="480"/>
      <c r="G15" s="48" t="s">
        <v>17</v>
      </c>
      <c r="H15" s="48" t="s">
        <v>18</v>
      </c>
      <c r="I15" s="48" t="s">
        <v>19</v>
      </c>
      <c r="J15" s="480"/>
      <c r="K15" s="48" t="s">
        <v>20</v>
      </c>
      <c r="L15" s="48" t="s">
        <v>21</v>
      </c>
      <c r="M15" s="48" t="s">
        <v>22</v>
      </c>
      <c r="N15" s="48" t="s">
        <v>23</v>
      </c>
      <c r="O15" s="48" t="s">
        <v>13</v>
      </c>
      <c r="P15" s="48" t="s">
        <v>14</v>
      </c>
      <c r="Q15" s="48" t="s">
        <v>15</v>
      </c>
      <c r="R15" s="48" t="s">
        <v>16</v>
      </c>
      <c r="S15" s="480"/>
      <c r="T15" s="48" t="s">
        <v>24</v>
      </c>
      <c r="U15" s="47" t="s">
        <v>25</v>
      </c>
      <c r="V15" s="47" t="s">
        <v>26</v>
      </c>
      <c r="W15" s="507"/>
      <c r="X15" s="48" t="s">
        <v>27</v>
      </c>
      <c r="Y15" s="48" t="s">
        <v>28</v>
      </c>
      <c r="Z15" s="48" t="s">
        <v>29</v>
      </c>
      <c r="AA15" s="480"/>
      <c r="AB15" s="48" t="s">
        <v>27</v>
      </c>
      <c r="AC15" s="48" t="s">
        <v>28</v>
      </c>
      <c r="AD15" s="48" t="s">
        <v>29</v>
      </c>
      <c r="AE15" s="48" t="s">
        <v>30</v>
      </c>
      <c r="AF15" s="480"/>
      <c r="AG15" s="48" t="s">
        <v>17</v>
      </c>
      <c r="AH15" s="48" t="s">
        <v>18</v>
      </c>
      <c r="AI15" s="48" t="s">
        <v>19</v>
      </c>
      <c r="AJ15" s="480"/>
      <c r="AK15" s="49" t="s">
        <v>31</v>
      </c>
      <c r="AL15" s="47" t="s">
        <v>32</v>
      </c>
      <c r="AM15" s="47" t="s">
        <v>33</v>
      </c>
      <c r="AN15" s="47" t="s">
        <v>34</v>
      </c>
      <c r="AO15" s="49" t="s">
        <v>13</v>
      </c>
      <c r="AP15" s="49" t="s">
        <v>14</v>
      </c>
      <c r="AQ15" s="49" t="s">
        <v>15</v>
      </c>
      <c r="AR15" s="47" t="s">
        <v>16</v>
      </c>
      <c r="AS15" s="507"/>
      <c r="AT15" s="47" t="s">
        <v>17</v>
      </c>
      <c r="AU15" s="47" t="s">
        <v>18</v>
      </c>
      <c r="AV15" s="47" t="s">
        <v>19</v>
      </c>
      <c r="AW15" s="480"/>
      <c r="AX15" s="48" t="s">
        <v>20</v>
      </c>
      <c r="AY15" s="48" t="s">
        <v>21</v>
      </c>
      <c r="AZ15" s="48" t="s">
        <v>22</v>
      </c>
      <c r="BA15" s="48" t="s">
        <v>73</v>
      </c>
      <c r="BB15" s="509"/>
      <c r="BC15" s="484"/>
      <c r="BD15" s="484"/>
      <c r="BE15" s="484"/>
      <c r="BF15" s="484"/>
      <c r="BG15" s="484"/>
      <c r="BH15" s="484"/>
      <c r="BI15" s="484"/>
    </row>
    <row r="16" spans="1:61" ht="24" customHeight="1">
      <c r="A16" s="50" t="s">
        <v>8</v>
      </c>
      <c r="B16" s="26"/>
      <c r="C16" s="26"/>
      <c r="D16" s="26"/>
      <c r="E16" s="26"/>
      <c r="F16" s="26"/>
      <c r="G16" s="26" t="s">
        <v>100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51"/>
      <c r="T16" s="52"/>
      <c r="U16" s="52" t="s">
        <v>0</v>
      </c>
      <c r="V16" s="52" t="s">
        <v>0</v>
      </c>
      <c r="W16" s="53" t="s">
        <v>126</v>
      </c>
      <c r="X16" s="53" t="s">
        <v>126</v>
      </c>
      <c r="Y16" s="26"/>
      <c r="Z16" s="26"/>
      <c r="AA16" s="26"/>
      <c r="AB16" s="26"/>
      <c r="AC16" s="26"/>
      <c r="AD16" s="26"/>
      <c r="AE16" s="26"/>
      <c r="AF16" s="26"/>
      <c r="AG16" s="52"/>
      <c r="AH16" s="52"/>
      <c r="AI16" s="54"/>
      <c r="AJ16" s="54"/>
      <c r="AK16" s="54"/>
      <c r="AL16" s="54"/>
      <c r="AM16" s="54"/>
      <c r="AN16" s="54"/>
      <c r="AO16" s="54"/>
      <c r="AP16" s="54"/>
      <c r="AQ16" s="55" t="s">
        <v>0</v>
      </c>
      <c r="AR16" s="55" t="s">
        <v>0</v>
      </c>
      <c r="AS16" s="54" t="s">
        <v>100</v>
      </c>
      <c r="AT16" s="53" t="s">
        <v>126</v>
      </c>
      <c r="AU16" s="53" t="s">
        <v>126</v>
      </c>
      <c r="AV16" s="53" t="s">
        <v>126</v>
      </c>
      <c r="AW16" s="53" t="s">
        <v>126</v>
      </c>
      <c r="AX16" s="53" t="s">
        <v>126</v>
      </c>
      <c r="AY16" s="53" t="s">
        <v>126</v>
      </c>
      <c r="AZ16" s="53" t="s">
        <v>126</v>
      </c>
      <c r="BA16" s="53" t="s">
        <v>126</v>
      </c>
      <c r="BB16" s="56">
        <v>36</v>
      </c>
      <c r="BC16" s="56">
        <v>4</v>
      </c>
      <c r="BD16" s="56">
        <v>2</v>
      </c>
      <c r="BE16" s="56"/>
      <c r="BF16" s="56"/>
      <c r="BG16" s="56"/>
      <c r="BH16" s="56">
        <v>10</v>
      </c>
      <c r="BI16" s="56">
        <f aca="true" t="shared" si="0" ref="BI16:BI21">SUM(BB16:BH16)</f>
        <v>52</v>
      </c>
    </row>
    <row r="17" spans="1:61" ht="24" customHeight="1">
      <c r="A17" s="50" t="s">
        <v>92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51"/>
      <c r="U17" s="55" t="s">
        <v>0</v>
      </c>
      <c r="V17" s="55" t="s">
        <v>0</v>
      </c>
      <c r="W17" s="53" t="s">
        <v>126</v>
      </c>
      <c r="X17" s="53" t="s">
        <v>126</v>
      </c>
      <c r="Y17" s="27"/>
      <c r="Z17" s="24"/>
      <c r="AA17" s="26"/>
      <c r="AB17" s="26"/>
      <c r="AC17" s="26"/>
      <c r="AD17" s="26"/>
      <c r="AE17" s="26"/>
      <c r="AF17" s="26"/>
      <c r="AG17" s="26"/>
      <c r="AH17" s="52"/>
      <c r="AI17" s="52"/>
      <c r="AJ17" s="54"/>
      <c r="AK17" s="54"/>
      <c r="AL17" s="54"/>
      <c r="AM17" s="54"/>
      <c r="AN17" s="54"/>
      <c r="AO17" s="54"/>
      <c r="AP17" s="54"/>
      <c r="AQ17" s="55" t="s">
        <v>0</v>
      </c>
      <c r="AR17" s="55" t="s">
        <v>0</v>
      </c>
      <c r="AS17" s="53" t="s">
        <v>126</v>
      </c>
      <c r="AT17" s="53" t="s">
        <v>126</v>
      </c>
      <c r="AU17" s="53" t="s">
        <v>126</v>
      </c>
      <c r="AV17" s="53" t="s">
        <v>126</v>
      </c>
      <c r="AW17" s="53" t="s">
        <v>126</v>
      </c>
      <c r="AX17" s="53" t="s">
        <v>126</v>
      </c>
      <c r="AY17" s="53" t="s">
        <v>126</v>
      </c>
      <c r="AZ17" s="53" t="s">
        <v>126</v>
      </c>
      <c r="BA17" s="53" t="s">
        <v>126</v>
      </c>
      <c r="BB17" s="56">
        <v>37</v>
      </c>
      <c r="BC17" s="56">
        <v>4</v>
      </c>
      <c r="BD17" s="56"/>
      <c r="BE17" s="56"/>
      <c r="BF17" s="56"/>
      <c r="BG17" s="56"/>
      <c r="BH17" s="56">
        <v>11</v>
      </c>
      <c r="BI17" s="56">
        <f t="shared" si="0"/>
        <v>52</v>
      </c>
    </row>
    <row r="18" spans="1:61" ht="24" customHeight="1">
      <c r="A18" s="50" t="s">
        <v>93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55" t="s">
        <v>0</v>
      </c>
      <c r="T18" s="55" t="s">
        <v>0</v>
      </c>
      <c r="U18" s="53" t="s">
        <v>126</v>
      </c>
      <c r="V18" s="53" t="s">
        <v>126</v>
      </c>
      <c r="X18" s="53"/>
      <c r="Y18" s="26"/>
      <c r="Z18" s="26"/>
      <c r="AA18" s="26"/>
      <c r="AB18" s="26"/>
      <c r="AC18" s="26"/>
      <c r="AD18" s="26"/>
      <c r="AE18" s="26"/>
      <c r="AF18" s="26"/>
      <c r="AG18" s="52"/>
      <c r="AH18" s="52"/>
      <c r="AI18" s="54"/>
      <c r="AJ18" s="54"/>
      <c r="AK18" s="54"/>
      <c r="AL18" s="54"/>
      <c r="AM18" s="54"/>
      <c r="AN18" s="55" t="s">
        <v>0</v>
      </c>
      <c r="AO18" s="55" t="s">
        <v>0</v>
      </c>
      <c r="AP18" s="55" t="s">
        <v>0</v>
      </c>
      <c r="AQ18" s="55" t="s">
        <v>0</v>
      </c>
      <c r="AR18" s="54" t="s">
        <v>100</v>
      </c>
      <c r="AS18" s="53" t="s">
        <v>35</v>
      </c>
      <c r="AT18" s="53" t="s">
        <v>35</v>
      </c>
      <c r="AU18" s="53" t="s">
        <v>126</v>
      </c>
      <c r="AV18" s="53" t="s">
        <v>126</v>
      </c>
      <c r="AW18" s="53" t="s">
        <v>126</v>
      </c>
      <c r="AX18" s="53" t="s">
        <v>126</v>
      </c>
      <c r="AY18" s="53" t="s">
        <v>126</v>
      </c>
      <c r="AZ18" s="53" t="s">
        <v>126</v>
      </c>
      <c r="BA18" s="53" t="s">
        <v>126</v>
      </c>
      <c r="BB18" s="56">
        <v>34</v>
      </c>
      <c r="BC18" s="56">
        <v>6</v>
      </c>
      <c r="BD18" s="56">
        <v>1</v>
      </c>
      <c r="BE18" s="56">
        <v>2</v>
      </c>
      <c r="BF18" s="56"/>
      <c r="BG18" s="56"/>
      <c r="BH18" s="56">
        <v>9</v>
      </c>
      <c r="BI18" s="56">
        <f t="shared" si="0"/>
        <v>52</v>
      </c>
    </row>
    <row r="19" spans="1:61" ht="24" customHeight="1">
      <c r="A19" s="50" t="s">
        <v>94</v>
      </c>
      <c r="B19" s="26" t="s">
        <v>100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51"/>
      <c r="T19" s="57" t="s">
        <v>100</v>
      </c>
      <c r="U19" s="55" t="s">
        <v>0</v>
      </c>
      <c r="V19" s="55" t="s">
        <v>0</v>
      </c>
      <c r="W19" s="53" t="s">
        <v>126</v>
      </c>
      <c r="X19" s="53" t="s">
        <v>126</v>
      </c>
      <c r="Y19" s="26"/>
      <c r="Z19" s="26"/>
      <c r="AA19" s="26"/>
      <c r="AB19" s="26"/>
      <c r="AC19" s="26"/>
      <c r="AD19" s="26"/>
      <c r="AE19" s="26"/>
      <c r="AF19" s="26"/>
      <c r="AG19" s="52"/>
      <c r="AH19" s="52"/>
      <c r="AI19" s="54"/>
      <c r="AJ19" s="54"/>
      <c r="AK19" s="54"/>
      <c r="AL19" s="54"/>
      <c r="AM19" s="54"/>
      <c r="AN19" s="54"/>
      <c r="AO19" s="55" t="s">
        <v>0</v>
      </c>
      <c r="AP19" s="55" t="s">
        <v>0</v>
      </c>
      <c r="AQ19" s="54" t="s">
        <v>35</v>
      </c>
      <c r="AR19" s="53" t="s">
        <v>35</v>
      </c>
      <c r="AS19" s="53" t="s">
        <v>126</v>
      </c>
      <c r="AT19" s="53" t="s">
        <v>126</v>
      </c>
      <c r="AU19" s="53" t="s">
        <v>126</v>
      </c>
      <c r="AV19" s="53" t="s">
        <v>126</v>
      </c>
      <c r="AW19" s="53" t="s">
        <v>126</v>
      </c>
      <c r="AX19" s="53" t="s">
        <v>126</v>
      </c>
      <c r="AY19" s="53" t="s">
        <v>126</v>
      </c>
      <c r="AZ19" s="53" t="s">
        <v>126</v>
      </c>
      <c r="BA19" s="53" t="s">
        <v>126</v>
      </c>
      <c r="BB19" s="56">
        <v>33</v>
      </c>
      <c r="BC19" s="56">
        <v>4</v>
      </c>
      <c r="BD19" s="56">
        <v>2</v>
      </c>
      <c r="BE19" s="56">
        <v>2</v>
      </c>
      <c r="BF19" s="56"/>
      <c r="BG19" s="56"/>
      <c r="BH19" s="56">
        <v>11</v>
      </c>
      <c r="BI19" s="56">
        <f t="shared" si="0"/>
        <v>52</v>
      </c>
    </row>
    <row r="20" spans="1:61" ht="24" customHeight="1">
      <c r="A20" s="50" t="s">
        <v>95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5"/>
      <c r="Q20" s="26"/>
      <c r="R20" s="25"/>
      <c r="S20" s="51"/>
      <c r="T20" s="51" t="s">
        <v>0</v>
      </c>
      <c r="U20" s="51" t="s">
        <v>0</v>
      </c>
      <c r="V20" s="53" t="s">
        <v>126</v>
      </c>
      <c r="W20" s="53" t="s">
        <v>126</v>
      </c>
      <c r="X20" s="53" t="s">
        <v>35</v>
      </c>
      <c r="Y20" s="53" t="s">
        <v>35</v>
      </c>
      <c r="Z20" s="53" t="s">
        <v>35</v>
      </c>
      <c r="AA20" s="53" t="s">
        <v>35</v>
      </c>
      <c r="AB20" s="53" t="s">
        <v>35</v>
      </c>
      <c r="AC20" s="53" t="s">
        <v>35</v>
      </c>
      <c r="AD20" s="53" t="s">
        <v>35</v>
      </c>
      <c r="AE20" s="53" t="s">
        <v>35</v>
      </c>
      <c r="AF20" s="53" t="s">
        <v>35</v>
      </c>
      <c r="AG20" s="53" t="s">
        <v>35</v>
      </c>
      <c r="AH20" s="53" t="s">
        <v>35</v>
      </c>
      <c r="AI20" s="53" t="s">
        <v>35</v>
      </c>
      <c r="AJ20" s="53" t="s">
        <v>35</v>
      </c>
      <c r="AK20" s="57" t="s">
        <v>35</v>
      </c>
      <c r="AL20" s="53" t="s">
        <v>35</v>
      </c>
      <c r="AM20" s="53" t="s">
        <v>35</v>
      </c>
      <c r="AN20" s="53" t="s">
        <v>35</v>
      </c>
      <c r="AO20" s="57" t="s">
        <v>35</v>
      </c>
      <c r="AP20" s="57" t="s">
        <v>37</v>
      </c>
      <c r="AQ20" s="57" t="s">
        <v>37</v>
      </c>
      <c r="AR20" s="53" t="s">
        <v>37</v>
      </c>
      <c r="AS20" s="26"/>
      <c r="AT20" s="53"/>
      <c r="AU20" s="53"/>
      <c r="AV20" s="53"/>
      <c r="AW20" s="53"/>
      <c r="AX20" s="53"/>
      <c r="AY20" s="53"/>
      <c r="AZ20" s="53"/>
      <c r="BA20" s="53"/>
      <c r="BB20" s="58">
        <v>18</v>
      </c>
      <c r="BC20" s="56">
        <v>2</v>
      </c>
      <c r="BD20" s="56"/>
      <c r="BE20" s="56">
        <v>18</v>
      </c>
      <c r="BF20" s="56" t="s">
        <v>127</v>
      </c>
      <c r="BG20" s="56">
        <v>3</v>
      </c>
      <c r="BH20" s="56">
        <v>2</v>
      </c>
      <c r="BI20" s="56">
        <f t="shared" si="0"/>
        <v>43</v>
      </c>
    </row>
    <row r="21" spans="2:61" ht="24.75" customHeight="1">
      <c r="B21" s="24">
        <v>1</v>
      </c>
      <c r="C21" s="24">
        <v>2</v>
      </c>
      <c r="D21" s="24">
        <v>3</v>
      </c>
      <c r="E21" s="24">
        <v>4</v>
      </c>
      <c r="F21" s="24">
        <v>5</v>
      </c>
      <c r="G21" s="24">
        <v>6</v>
      </c>
      <c r="H21" s="24">
        <v>7</v>
      </c>
      <c r="I21" s="24">
        <v>8</v>
      </c>
      <c r="J21" s="24">
        <v>9</v>
      </c>
      <c r="K21" s="24">
        <v>10</v>
      </c>
      <c r="L21" s="24">
        <v>11</v>
      </c>
      <c r="M21" s="24">
        <v>12</v>
      </c>
      <c r="N21" s="24">
        <v>13</v>
      </c>
      <c r="O21" s="24">
        <v>14</v>
      </c>
      <c r="P21" s="24">
        <v>15</v>
      </c>
      <c r="Q21" s="24">
        <v>16</v>
      </c>
      <c r="R21" s="24">
        <v>17</v>
      </c>
      <c r="S21" s="24">
        <v>18</v>
      </c>
      <c r="T21" s="24">
        <v>19</v>
      </c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118"/>
      <c r="AP21" s="118"/>
      <c r="AQ21" s="118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59">
        <f>SUM(BB16:BB20)</f>
        <v>158</v>
      </c>
      <c r="BC21" s="59">
        <f>SUM(BC16:BC20)</f>
        <v>20</v>
      </c>
      <c r="BD21" s="59">
        <v>5</v>
      </c>
      <c r="BE21" s="59">
        <v>22</v>
      </c>
      <c r="BF21" s="59" t="s">
        <v>127</v>
      </c>
      <c r="BG21" s="59">
        <v>3</v>
      </c>
      <c r="BH21" s="59">
        <f>SUM(BH16:BH20)</f>
        <v>43</v>
      </c>
      <c r="BI21" s="59">
        <f t="shared" si="0"/>
        <v>251</v>
      </c>
    </row>
    <row r="22" spans="2:54" ht="30">
      <c r="B22" s="60" t="s">
        <v>5</v>
      </c>
      <c r="C22" s="60"/>
      <c r="D22" s="60"/>
      <c r="E22" s="60"/>
      <c r="F22" s="60"/>
      <c r="G22" s="32"/>
      <c r="H22" s="61"/>
      <c r="I22" s="62" t="s">
        <v>53</v>
      </c>
      <c r="J22" s="60" t="s">
        <v>2</v>
      </c>
      <c r="K22" s="32"/>
      <c r="L22" s="32"/>
      <c r="M22" s="32"/>
      <c r="N22" s="60"/>
      <c r="O22" s="60"/>
      <c r="P22" s="60"/>
      <c r="Q22" s="60"/>
      <c r="R22" s="63"/>
      <c r="S22" s="46"/>
      <c r="T22" s="32"/>
      <c r="U22" s="64" t="s">
        <v>100</v>
      </c>
      <c r="V22" s="62" t="s">
        <v>53</v>
      </c>
      <c r="W22" s="60" t="s">
        <v>101</v>
      </c>
      <c r="X22" s="32"/>
      <c r="Y22" s="60"/>
      <c r="Z22" s="60"/>
      <c r="AA22" s="60"/>
      <c r="AB22" s="60"/>
      <c r="AC22" s="60"/>
      <c r="AD22" s="60"/>
      <c r="AE22" s="60"/>
      <c r="AF22" s="32"/>
      <c r="AG22" s="32"/>
      <c r="AH22" s="32"/>
      <c r="AI22" s="64" t="s">
        <v>37</v>
      </c>
      <c r="AJ22" s="62" t="s">
        <v>53</v>
      </c>
      <c r="AK22" s="65" t="s">
        <v>36</v>
      </c>
      <c r="AL22" s="60"/>
      <c r="AM22" s="60"/>
      <c r="AN22" s="32"/>
      <c r="AO22" s="34"/>
      <c r="AP22" s="34"/>
      <c r="AQ22" s="34"/>
      <c r="BB22" s="42"/>
    </row>
    <row r="23" spans="1:43" ht="14.25" customHeight="1">
      <c r="A23" s="66"/>
      <c r="B23" s="66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3"/>
      <c r="S23" s="46"/>
      <c r="T23" s="32"/>
      <c r="U23" s="63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32"/>
      <c r="AG23" s="32"/>
      <c r="AH23" s="32"/>
      <c r="AI23" s="60"/>
      <c r="AJ23" s="60"/>
      <c r="AK23" s="65"/>
      <c r="AL23" s="60"/>
      <c r="AM23" s="60"/>
      <c r="AN23" s="32"/>
      <c r="AO23" s="34"/>
      <c r="AP23" s="34"/>
      <c r="AQ23" s="34"/>
    </row>
    <row r="24" spans="1:43" ht="30">
      <c r="A24" s="66"/>
      <c r="B24" s="66"/>
      <c r="C24" s="60"/>
      <c r="D24" s="60"/>
      <c r="E24" s="60"/>
      <c r="F24" s="60"/>
      <c r="G24" s="60"/>
      <c r="H24" s="51" t="s">
        <v>0</v>
      </c>
      <c r="I24" s="62" t="s">
        <v>53</v>
      </c>
      <c r="J24" s="60" t="s">
        <v>38</v>
      </c>
      <c r="K24" s="32"/>
      <c r="L24" s="32"/>
      <c r="M24" s="32"/>
      <c r="N24" s="60"/>
      <c r="O24" s="60"/>
      <c r="P24" s="60"/>
      <c r="Q24" s="60"/>
      <c r="R24" s="63"/>
      <c r="S24" s="46"/>
      <c r="T24" s="32"/>
      <c r="U24" s="64" t="s">
        <v>35</v>
      </c>
      <c r="V24" s="62" t="s">
        <v>53</v>
      </c>
      <c r="W24" s="32" t="s">
        <v>102</v>
      </c>
      <c r="Y24" s="60"/>
      <c r="Z24" s="32"/>
      <c r="AA24" s="32"/>
      <c r="AB24" s="32"/>
      <c r="AC24" s="32"/>
      <c r="AD24" s="32"/>
      <c r="AE24" s="32"/>
      <c r="AF24" s="32"/>
      <c r="AG24" s="32"/>
      <c r="AH24" s="32"/>
      <c r="AI24" s="64" t="s">
        <v>126</v>
      </c>
      <c r="AJ24" s="62" t="s">
        <v>53</v>
      </c>
      <c r="AK24" s="65" t="s">
        <v>76</v>
      </c>
      <c r="AL24" s="60"/>
      <c r="AM24" s="60"/>
      <c r="AN24" s="60"/>
      <c r="AO24" s="34"/>
      <c r="AP24" s="34"/>
      <c r="AQ24" s="34"/>
    </row>
    <row r="25" spans="1:43" ht="21.75" customHeight="1">
      <c r="A25" s="66"/>
      <c r="B25" s="66"/>
      <c r="C25" s="60"/>
      <c r="D25" s="60"/>
      <c r="E25" s="60"/>
      <c r="F25" s="60"/>
      <c r="G25" s="60"/>
      <c r="H25" s="67"/>
      <c r="I25" s="62"/>
      <c r="J25" s="60"/>
      <c r="K25" s="32"/>
      <c r="L25" s="32"/>
      <c r="M25" s="32"/>
      <c r="N25" s="60"/>
      <c r="O25" s="60"/>
      <c r="P25" s="60"/>
      <c r="Q25" s="60"/>
      <c r="R25" s="63"/>
      <c r="S25" s="46"/>
      <c r="T25" s="32"/>
      <c r="U25" s="68"/>
      <c r="V25" s="62"/>
      <c r="W25" s="60"/>
      <c r="X25" s="60"/>
      <c r="Y25" s="60"/>
      <c r="Z25" s="32"/>
      <c r="AA25" s="32"/>
      <c r="AB25" s="32"/>
      <c r="AC25" s="32"/>
      <c r="AD25" s="32"/>
      <c r="AE25" s="32"/>
      <c r="AF25" s="32"/>
      <c r="AG25" s="32"/>
      <c r="AH25" s="32"/>
      <c r="AI25" s="68"/>
      <c r="AJ25" s="62"/>
      <c r="AK25" s="65"/>
      <c r="AL25" s="60"/>
      <c r="AM25" s="60"/>
      <c r="AN25" s="60"/>
      <c r="AO25" s="34"/>
      <c r="AP25" s="34"/>
      <c r="AQ25" s="34"/>
    </row>
    <row r="26" spans="1:43" ht="31.5" customHeight="1">
      <c r="A26" s="66"/>
      <c r="B26" s="66"/>
      <c r="C26" s="66"/>
      <c r="D26" s="66"/>
      <c r="E26" s="66"/>
      <c r="F26" s="66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/>
      <c r="S26" s="70"/>
      <c r="T26" s="69"/>
      <c r="U26" s="69"/>
      <c r="V26" s="69"/>
      <c r="W26" s="69"/>
      <c r="X26" s="69"/>
      <c r="Y26" s="69"/>
      <c r="Z26" s="69"/>
      <c r="AA26" s="264" t="s">
        <v>12</v>
      </c>
      <c r="AB26" s="69"/>
      <c r="AC26" s="69"/>
      <c r="AD26" s="69"/>
      <c r="AE26" s="69"/>
      <c r="AF26" s="69"/>
      <c r="AG26" s="69"/>
      <c r="AH26" s="69"/>
      <c r="AI26" s="69"/>
      <c r="AJ26" s="42"/>
      <c r="AK26" s="38"/>
      <c r="AL26" s="42"/>
      <c r="AM26" s="42"/>
      <c r="AN26" s="42"/>
      <c r="AO26" s="38"/>
      <c r="AP26" s="39"/>
      <c r="AQ26" s="38"/>
    </row>
    <row r="27" spans="1:35" ht="7.5" customHeight="1" thickBo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71"/>
      <c r="S27" s="71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68" ht="53.25" customHeight="1">
      <c r="A28" s="485" t="s">
        <v>103</v>
      </c>
      <c r="B28" s="481" t="s">
        <v>501</v>
      </c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77" t="s">
        <v>111</v>
      </c>
      <c r="S28" s="477" t="s">
        <v>110</v>
      </c>
      <c r="T28" s="476" t="s">
        <v>312</v>
      </c>
      <c r="U28" s="476"/>
      <c r="V28" s="476"/>
      <c r="W28" s="476"/>
      <c r="X28" s="476"/>
      <c r="Y28" s="476"/>
      <c r="Z28" s="474" t="s">
        <v>313</v>
      </c>
      <c r="AA28" s="475"/>
      <c r="AB28" s="475"/>
      <c r="AC28" s="475"/>
      <c r="AD28" s="475"/>
      <c r="AE28" s="475"/>
      <c r="AF28" s="475"/>
      <c r="AG28" s="475"/>
      <c r="AH28" s="475"/>
      <c r="AI28" s="475"/>
      <c r="AJ28" s="475"/>
      <c r="AK28" s="475"/>
      <c r="AL28" s="475"/>
      <c r="AM28" s="475"/>
      <c r="AN28" s="475"/>
      <c r="AO28" s="475"/>
      <c r="AP28" s="475"/>
      <c r="AQ28" s="475"/>
      <c r="AR28" s="475"/>
      <c r="AS28" s="475"/>
      <c r="AT28" s="475"/>
      <c r="AU28" s="475"/>
      <c r="AV28" s="475"/>
      <c r="AW28" s="475"/>
      <c r="AX28" s="475"/>
      <c r="AY28" s="475"/>
      <c r="AZ28" s="475"/>
      <c r="BA28" s="497" t="s">
        <v>475</v>
      </c>
      <c r="BB28" s="498"/>
      <c r="BC28" s="487" t="s">
        <v>104</v>
      </c>
      <c r="BD28" s="488"/>
      <c r="BE28" s="488"/>
      <c r="BF28" s="488"/>
      <c r="BG28" s="488"/>
      <c r="BH28" s="488"/>
      <c r="BI28" s="489"/>
      <c r="BJ28" s="6"/>
      <c r="BK28" s="6"/>
      <c r="BL28" s="6"/>
      <c r="BM28" s="6"/>
      <c r="BN28" s="6"/>
      <c r="BO28" s="6"/>
      <c r="BP28" s="6"/>
    </row>
    <row r="29" spans="1:68" ht="29.25" customHeight="1">
      <c r="A29" s="486"/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78"/>
      <c r="S29" s="478"/>
      <c r="T29" s="473" t="s">
        <v>3</v>
      </c>
      <c r="U29" s="473" t="s">
        <v>314</v>
      </c>
      <c r="V29" s="365" t="s">
        <v>115</v>
      </c>
      <c r="W29" s="365"/>
      <c r="X29" s="365"/>
      <c r="Y29" s="365"/>
      <c r="Z29" s="365" t="s">
        <v>105</v>
      </c>
      <c r="AA29" s="365"/>
      <c r="AB29" s="365"/>
      <c r="AC29" s="365"/>
      <c r="AD29" s="365"/>
      <c r="AE29" s="365"/>
      <c r="AF29" s="318" t="s">
        <v>106</v>
      </c>
      <c r="AG29" s="318"/>
      <c r="AH29" s="318"/>
      <c r="AI29" s="318"/>
      <c r="AJ29" s="318"/>
      <c r="AK29" s="318"/>
      <c r="AL29" s="365" t="s">
        <v>107</v>
      </c>
      <c r="AM29" s="365"/>
      <c r="AN29" s="365"/>
      <c r="AO29" s="365"/>
      <c r="AP29" s="365"/>
      <c r="AQ29" s="365"/>
      <c r="AR29" s="365" t="s">
        <v>108</v>
      </c>
      <c r="AS29" s="365"/>
      <c r="AT29" s="365"/>
      <c r="AU29" s="365"/>
      <c r="AV29" s="365"/>
      <c r="AW29" s="365"/>
      <c r="AX29" s="406" t="s">
        <v>109</v>
      </c>
      <c r="AY29" s="407"/>
      <c r="AZ29" s="407"/>
      <c r="BA29" s="499"/>
      <c r="BB29" s="500"/>
      <c r="BC29" s="490"/>
      <c r="BD29" s="491"/>
      <c r="BE29" s="491"/>
      <c r="BF29" s="491"/>
      <c r="BG29" s="491"/>
      <c r="BH29" s="491"/>
      <c r="BI29" s="492"/>
      <c r="BJ29" s="7"/>
      <c r="BK29" s="7"/>
      <c r="BL29" s="7"/>
      <c r="BM29" s="7"/>
      <c r="BN29" s="7"/>
      <c r="BO29" s="7"/>
      <c r="BP29" s="7"/>
    </row>
    <row r="30" spans="1:68" ht="57" customHeight="1">
      <c r="A30" s="486"/>
      <c r="B30" s="482"/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78"/>
      <c r="S30" s="478"/>
      <c r="T30" s="473"/>
      <c r="U30" s="473"/>
      <c r="V30" s="473" t="s">
        <v>315</v>
      </c>
      <c r="W30" s="473" t="s">
        <v>316</v>
      </c>
      <c r="X30" s="473" t="s">
        <v>317</v>
      </c>
      <c r="Y30" s="473" t="s">
        <v>318</v>
      </c>
      <c r="Z30" s="318" t="s">
        <v>281</v>
      </c>
      <c r="AA30" s="365"/>
      <c r="AB30" s="365"/>
      <c r="AC30" s="318" t="s">
        <v>242</v>
      </c>
      <c r="AD30" s="365"/>
      <c r="AE30" s="365"/>
      <c r="AF30" s="503" t="s">
        <v>400</v>
      </c>
      <c r="AG30" s="504"/>
      <c r="AH30" s="504"/>
      <c r="AI30" s="311" t="s">
        <v>204</v>
      </c>
      <c r="AJ30" s="508"/>
      <c r="AK30" s="508"/>
      <c r="AL30" s="311" t="s">
        <v>305</v>
      </c>
      <c r="AM30" s="311"/>
      <c r="AN30" s="311"/>
      <c r="AO30" s="311" t="s">
        <v>243</v>
      </c>
      <c r="AP30" s="311"/>
      <c r="AQ30" s="311"/>
      <c r="AR30" s="318" t="s">
        <v>205</v>
      </c>
      <c r="AS30" s="365"/>
      <c r="AT30" s="365"/>
      <c r="AU30" s="496" t="s">
        <v>466</v>
      </c>
      <c r="AV30" s="496"/>
      <c r="AW30" s="496"/>
      <c r="AX30" s="311" t="s">
        <v>302</v>
      </c>
      <c r="AY30" s="311"/>
      <c r="AZ30" s="311"/>
      <c r="BA30" s="499"/>
      <c r="BB30" s="500"/>
      <c r="BC30" s="490"/>
      <c r="BD30" s="491"/>
      <c r="BE30" s="491"/>
      <c r="BF30" s="491"/>
      <c r="BG30" s="491"/>
      <c r="BH30" s="491"/>
      <c r="BI30" s="492"/>
      <c r="BJ30" s="8"/>
      <c r="BK30" s="8"/>
      <c r="BL30" s="8"/>
      <c r="BM30" s="8"/>
      <c r="BN30" s="8"/>
      <c r="BO30" s="8"/>
      <c r="BP30" s="8"/>
    </row>
    <row r="31" spans="1:68" ht="138.75" customHeight="1">
      <c r="A31" s="486"/>
      <c r="B31" s="482"/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482"/>
      <c r="Q31" s="482"/>
      <c r="R31" s="478"/>
      <c r="S31" s="478"/>
      <c r="T31" s="473"/>
      <c r="U31" s="473"/>
      <c r="V31" s="473"/>
      <c r="W31" s="473"/>
      <c r="X31" s="473"/>
      <c r="Y31" s="473"/>
      <c r="Z31" s="207" t="s">
        <v>113</v>
      </c>
      <c r="AA31" s="207" t="s">
        <v>114</v>
      </c>
      <c r="AB31" s="204" t="s">
        <v>112</v>
      </c>
      <c r="AC31" s="207" t="s">
        <v>113</v>
      </c>
      <c r="AD31" s="207" t="s">
        <v>114</v>
      </c>
      <c r="AE31" s="204" t="s">
        <v>112</v>
      </c>
      <c r="AF31" s="207" t="s">
        <v>113</v>
      </c>
      <c r="AG31" s="207" t="s">
        <v>114</v>
      </c>
      <c r="AH31" s="204" t="s">
        <v>112</v>
      </c>
      <c r="AI31" s="207" t="s">
        <v>113</v>
      </c>
      <c r="AJ31" s="207" t="s">
        <v>114</v>
      </c>
      <c r="AK31" s="204" t="s">
        <v>112</v>
      </c>
      <c r="AL31" s="207" t="s">
        <v>113</v>
      </c>
      <c r="AM31" s="207" t="s">
        <v>114</v>
      </c>
      <c r="AN31" s="204" t="s">
        <v>112</v>
      </c>
      <c r="AO31" s="207" t="s">
        <v>113</v>
      </c>
      <c r="AP31" s="207" t="s">
        <v>114</v>
      </c>
      <c r="AQ31" s="207" t="s">
        <v>112</v>
      </c>
      <c r="AR31" s="207" t="s">
        <v>113</v>
      </c>
      <c r="AS31" s="207" t="s">
        <v>114</v>
      </c>
      <c r="AT31" s="204" t="s">
        <v>112</v>
      </c>
      <c r="AU31" s="207" t="s">
        <v>113</v>
      </c>
      <c r="AV31" s="207" t="s">
        <v>114</v>
      </c>
      <c r="AW31" s="204" t="s">
        <v>112</v>
      </c>
      <c r="AX31" s="207" t="s">
        <v>113</v>
      </c>
      <c r="AY31" s="207" t="s">
        <v>114</v>
      </c>
      <c r="AZ31" s="204" t="s">
        <v>112</v>
      </c>
      <c r="BA31" s="501"/>
      <c r="BB31" s="502"/>
      <c r="BC31" s="493"/>
      <c r="BD31" s="494"/>
      <c r="BE31" s="494"/>
      <c r="BF31" s="494"/>
      <c r="BG31" s="494"/>
      <c r="BH31" s="494"/>
      <c r="BI31" s="495"/>
      <c r="BJ31" s="9"/>
      <c r="BK31" s="9"/>
      <c r="BL31" s="9"/>
      <c r="BM31" s="9"/>
      <c r="BN31" s="9"/>
      <c r="BO31" s="9"/>
      <c r="BP31" s="9"/>
    </row>
    <row r="32" spans="1:125" s="28" customFormat="1" ht="33" customHeight="1">
      <c r="A32" s="99" t="s">
        <v>163</v>
      </c>
      <c r="B32" s="284" t="s">
        <v>128</v>
      </c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73"/>
      <c r="S32" s="73"/>
      <c r="T32" s="223">
        <f aca="true" t="shared" si="1" ref="T32:AZ32">SUM(T33:T62)</f>
        <v>4873</v>
      </c>
      <c r="U32" s="223">
        <f t="shared" si="1"/>
        <v>2707</v>
      </c>
      <c r="V32" s="223">
        <f t="shared" si="1"/>
        <v>496</v>
      </c>
      <c r="W32" s="223">
        <f t="shared" si="1"/>
        <v>1778</v>
      </c>
      <c r="X32" s="223">
        <f t="shared" si="1"/>
        <v>307</v>
      </c>
      <c r="Y32" s="223">
        <f t="shared" si="1"/>
        <v>126</v>
      </c>
      <c r="Z32" s="223">
        <f t="shared" si="1"/>
        <v>814</v>
      </c>
      <c r="AA32" s="223">
        <f t="shared" si="1"/>
        <v>456</v>
      </c>
      <c r="AB32" s="223">
        <f t="shared" si="1"/>
        <v>23</v>
      </c>
      <c r="AC32" s="223">
        <f t="shared" si="1"/>
        <v>817</v>
      </c>
      <c r="AD32" s="223">
        <f t="shared" si="1"/>
        <v>466</v>
      </c>
      <c r="AE32" s="223">
        <f t="shared" si="1"/>
        <v>23</v>
      </c>
      <c r="AF32" s="223">
        <f t="shared" si="1"/>
        <v>879</v>
      </c>
      <c r="AG32" s="223">
        <f t="shared" si="1"/>
        <v>489</v>
      </c>
      <c r="AH32" s="223">
        <f t="shared" si="1"/>
        <v>25</v>
      </c>
      <c r="AI32" s="223">
        <f t="shared" si="1"/>
        <v>760</v>
      </c>
      <c r="AJ32" s="223">
        <f t="shared" si="1"/>
        <v>388</v>
      </c>
      <c r="AK32" s="223">
        <f t="shared" si="1"/>
        <v>22</v>
      </c>
      <c r="AL32" s="223">
        <f t="shared" si="1"/>
        <v>403</v>
      </c>
      <c r="AM32" s="223">
        <f t="shared" si="1"/>
        <v>210</v>
      </c>
      <c r="AN32" s="223">
        <f t="shared" si="1"/>
        <v>12</v>
      </c>
      <c r="AO32" s="223">
        <f t="shared" si="1"/>
        <v>340</v>
      </c>
      <c r="AP32" s="223">
        <f t="shared" si="1"/>
        <v>195</v>
      </c>
      <c r="AQ32" s="223">
        <f t="shared" si="1"/>
        <v>9</v>
      </c>
      <c r="AR32" s="223">
        <f t="shared" si="1"/>
        <v>315</v>
      </c>
      <c r="AS32" s="223">
        <f t="shared" si="1"/>
        <v>181</v>
      </c>
      <c r="AT32" s="223">
        <f t="shared" si="1"/>
        <v>9</v>
      </c>
      <c r="AU32" s="223">
        <f t="shared" si="1"/>
        <v>340</v>
      </c>
      <c r="AV32" s="223">
        <f t="shared" si="1"/>
        <v>204</v>
      </c>
      <c r="AW32" s="223">
        <f t="shared" si="1"/>
        <v>9</v>
      </c>
      <c r="AX32" s="223">
        <f t="shared" si="1"/>
        <v>205</v>
      </c>
      <c r="AY32" s="223">
        <f t="shared" si="1"/>
        <v>118</v>
      </c>
      <c r="AZ32" s="223">
        <f t="shared" si="1"/>
        <v>6</v>
      </c>
      <c r="BA32" s="279">
        <f>SUM(BA33:BB62)</f>
        <v>138</v>
      </c>
      <c r="BB32" s="315"/>
      <c r="BC32" s="315"/>
      <c r="BD32" s="315"/>
      <c r="BE32" s="315"/>
      <c r="BF32" s="315"/>
      <c r="BG32" s="315"/>
      <c r="BH32" s="315"/>
      <c r="BI32" s="371"/>
      <c r="BJ32" s="20"/>
      <c r="BK32" s="20"/>
      <c r="BL32" s="20"/>
      <c r="BM32" s="20"/>
      <c r="BN32" s="20"/>
      <c r="BO32" s="20"/>
      <c r="BP32" s="20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</row>
    <row r="33" spans="1:68" ht="33" customHeight="1">
      <c r="A33" s="94" t="s">
        <v>169</v>
      </c>
      <c r="B33" s="284" t="s">
        <v>189</v>
      </c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56"/>
      <c r="S33" s="56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3"/>
      <c r="AL33" s="92"/>
      <c r="AM33" s="92"/>
      <c r="AN33" s="92"/>
      <c r="AO33" s="93"/>
      <c r="AP33" s="93"/>
      <c r="AQ33" s="93"/>
      <c r="AR33" s="92"/>
      <c r="AS33" s="92"/>
      <c r="AT33" s="92"/>
      <c r="AU33" s="92"/>
      <c r="AV33" s="92"/>
      <c r="AW33" s="92"/>
      <c r="AX33" s="92"/>
      <c r="AY33" s="92"/>
      <c r="AZ33" s="92"/>
      <c r="BA33" s="402"/>
      <c r="BB33" s="402"/>
      <c r="BC33" s="311"/>
      <c r="BD33" s="311"/>
      <c r="BE33" s="311"/>
      <c r="BF33" s="311"/>
      <c r="BG33" s="311"/>
      <c r="BH33" s="311"/>
      <c r="BI33" s="312"/>
      <c r="BJ33" s="10"/>
      <c r="BK33" s="10"/>
      <c r="BL33" s="10"/>
      <c r="BM33" s="10"/>
      <c r="BN33" s="10"/>
      <c r="BO33" s="10"/>
      <c r="BP33" s="10"/>
    </row>
    <row r="34" spans="1:125" s="129" customFormat="1" ht="33" customHeight="1">
      <c r="A34" s="95" t="s">
        <v>170</v>
      </c>
      <c r="B34" s="283" t="s">
        <v>277</v>
      </c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05">
        <v>1</v>
      </c>
      <c r="S34" s="205"/>
      <c r="T34" s="205">
        <v>72</v>
      </c>
      <c r="U34" s="205">
        <v>34</v>
      </c>
      <c r="V34" s="205">
        <f>U34-Y34</f>
        <v>8</v>
      </c>
      <c r="W34" s="205"/>
      <c r="X34" s="205"/>
      <c r="Y34" s="205">
        <v>26</v>
      </c>
      <c r="Z34" s="205">
        <v>72</v>
      </c>
      <c r="AA34" s="205">
        <v>34</v>
      </c>
      <c r="AB34" s="205">
        <v>2</v>
      </c>
      <c r="AC34" s="205"/>
      <c r="AD34" s="205"/>
      <c r="AE34" s="205"/>
      <c r="AF34" s="205"/>
      <c r="AG34" s="205"/>
      <c r="AH34" s="205"/>
      <c r="AI34" s="205"/>
      <c r="AJ34" s="205"/>
      <c r="AK34" s="206"/>
      <c r="AL34" s="205"/>
      <c r="AM34" s="208"/>
      <c r="AN34" s="208"/>
      <c r="AO34" s="209"/>
      <c r="AP34" s="209"/>
      <c r="AQ34" s="209"/>
      <c r="AR34" s="208"/>
      <c r="AS34" s="208"/>
      <c r="AT34" s="208"/>
      <c r="AU34" s="208"/>
      <c r="AV34" s="208"/>
      <c r="AW34" s="208"/>
      <c r="AX34" s="208"/>
      <c r="AY34" s="208"/>
      <c r="AZ34" s="210"/>
      <c r="BA34" s="313">
        <v>2</v>
      </c>
      <c r="BB34" s="313"/>
      <c r="BC34" s="308" t="s">
        <v>274</v>
      </c>
      <c r="BD34" s="309"/>
      <c r="BE34" s="309"/>
      <c r="BF34" s="309"/>
      <c r="BG34" s="309"/>
      <c r="BH34" s="309"/>
      <c r="BI34" s="310"/>
      <c r="BJ34" s="102"/>
      <c r="BK34" s="102"/>
      <c r="BL34" s="102"/>
      <c r="BM34" s="102"/>
      <c r="BN34" s="102"/>
      <c r="BO34" s="102"/>
      <c r="BP34" s="102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</row>
    <row r="35" spans="1:125" s="130" customFormat="1" ht="33" customHeight="1">
      <c r="A35" s="95" t="s">
        <v>268</v>
      </c>
      <c r="B35" s="506" t="s">
        <v>278</v>
      </c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506"/>
      <c r="Q35" s="506"/>
      <c r="R35" s="211"/>
      <c r="S35" s="205">
        <v>2</v>
      </c>
      <c r="T35" s="205">
        <v>72</v>
      </c>
      <c r="U35" s="205">
        <v>34</v>
      </c>
      <c r="V35" s="205">
        <v>8</v>
      </c>
      <c r="W35" s="205"/>
      <c r="X35" s="205"/>
      <c r="Y35" s="205">
        <v>26</v>
      </c>
      <c r="Z35" s="205"/>
      <c r="AA35" s="205"/>
      <c r="AB35" s="205"/>
      <c r="AC35" s="205">
        <v>72</v>
      </c>
      <c r="AD35" s="205">
        <v>34</v>
      </c>
      <c r="AE35" s="205">
        <v>2</v>
      </c>
      <c r="AF35" s="205"/>
      <c r="AG35" s="212"/>
      <c r="AH35" s="212"/>
      <c r="AI35" s="212"/>
      <c r="AJ35" s="212"/>
      <c r="AK35" s="213"/>
      <c r="AL35" s="212"/>
      <c r="AM35" s="212"/>
      <c r="AN35" s="212"/>
      <c r="AO35" s="213"/>
      <c r="AP35" s="213"/>
      <c r="AQ35" s="213"/>
      <c r="AR35" s="212"/>
      <c r="AS35" s="212"/>
      <c r="AT35" s="212"/>
      <c r="AU35" s="212"/>
      <c r="AV35" s="212"/>
      <c r="AW35" s="214"/>
      <c r="AX35" s="212"/>
      <c r="AY35" s="212"/>
      <c r="AZ35" s="212"/>
      <c r="BA35" s="314">
        <v>2</v>
      </c>
      <c r="BB35" s="314"/>
      <c r="BC35" s="308" t="s">
        <v>371</v>
      </c>
      <c r="BD35" s="309"/>
      <c r="BE35" s="309"/>
      <c r="BF35" s="309"/>
      <c r="BG35" s="309"/>
      <c r="BH35" s="309"/>
      <c r="BI35" s="310"/>
      <c r="BJ35" s="100"/>
      <c r="BK35" s="100"/>
      <c r="BL35" s="100"/>
      <c r="BM35" s="100"/>
      <c r="BN35" s="100"/>
      <c r="BO35" s="100"/>
      <c r="BP35" s="100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</row>
    <row r="36" spans="1:125" s="131" customFormat="1" ht="33" customHeight="1">
      <c r="A36" s="95" t="s">
        <v>269</v>
      </c>
      <c r="B36" s="283" t="s">
        <v>129</v>
      </c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06"/>
      <c r="S36" s="206" t="s">
        <v>279</v>
      </c>
      <c r="T36" s="206">
        <v>144</v>
      </c>
      <c r="U36" s="206">
        <v>76</v>
      </c>
      <c r="V36" s="206">
        <v>38</v>
      </c>
      <c r="W36" s="206"/>
      <c r="X36" s="206"/>
      <c r="Y36" s="206">
        <v>38</v>
      </c>
      <c r="Z36" s="206"/>
      <c r="AA36" s="206"/>
      <c r="AB36" s="206"/>
      <c r="AC36" s="216"/>
      <c r="AD36" s="216"/>
      <c r="AE36" s="216"/>
      <c r="AF36" s="206">
        <v>144</v>
      </c>
      <c r="AG36" s="206">
        <v>76</v>
      </c>
      <c r="AH36" s="206">
        <v>4</v>
      </c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17"/>
      <c r="AX36" s="217"/>
      <c r="AY36" s="217"/>
      <c r="AZ36" s="217"/>
      <c r="BA36" s="315">
        <v>4</v>
      </c>
      <c r="BB36" s="315"/>
      <c r="BC36" s="308" t="s">
        <v>370</v>
      </c>
      <c r="BD36" s="309"/>
      <c r="BE36" s="309"/>
      <c r="BF36" s="309"/>
      <c r="BG36" s="309"/>
      <c r="BH36" s="309"/>
      <c r="BI36" s="310"/>
      <c r="BJ36" s="104"/>
      <c r="BK36" s="104"/>
      <c r="BL36" s="104"/>
      <c r="BM36" s="104"/>
      <c r="BN36" s="104"/>
      <c r="BO36" s="104"/>
      <c r="BP36" s="104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</row>
    <row r="37" spans="1:125" s="131" customFormat="1" ht="33" customHeight="1">
      <c r="A37" s="95" t="s">
        <v>280</v>
      </c>
      <c r="B37" s="283" t="s">
        <v>130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05"/>
      <c r="S37" s="205">
        <v>4</v>
      </c>
      <c r="T37" s="205">
        <v>144</v>
      </c>
      <c r="U37" s="205">
        <v>60</v>
      </c>
      <c r="V37" s="205">
        <v>24</v>
      </c>
      <c r="W37" s="205"/>
      <c r="X37" s="205"/>
      <c r="Y37" s="205">
        <v>36</v>
      </c>
      <c r="Z37" s="205"/>
      <c r="AA37" s="205"/>
      <c r="AB37" s="205"/>
      <c r="AC37" s="205"/>
      <c r="AD37" s="205"/>
      <c r="AE37" s="205"/>
      <c r="AF37" s="218"/>
      <c r="AG37" s="218"/>
      <c r="AH37" s="218"/>
      <c r="AI37" s="205">
        <v>144</v>
      </c>
      <c r="AJ37" s="205">
        <v>60</v>
      </c>
      <c r="AK37" s="206">
        <v>4</v>
      </c>
      <c r="AL37" s="206"/>
      <c r="AM37" s="219"/>
      <c r="AN37" s="217"/>
      <c r="AO37" s="217"/>
      <c r="AP37" s="217"/>
      <c r="AQ37" s="206"/>
      <c r="AR37" s="205"/>
      <c r="AS37" s="205"/>
      <c r="AT37" s="205"/>
      <c r="AU37" s="205"/>
      <c r="AV37" s="205"/>
      <c r="AW37" s="219"/>
      <c r="AX37" s="219"/>
      <c r="AY37" s="219"/>
      <c r="AZ37" s="219"/>
      <c r="BA37" s="280">
        <v>4</v>
      </c>
      <c r="BB37" s="280"/>
      <c r="BC37" s="308" t="s">
        <v>275</v>
      </c>
      <c r="BD37" s="309"/>
      <c r="BE37" s="309"/>
      <c r="BF37" s="309"/>
      <c r="BG37" s="309"/>
      <c r="BH37" s="309"/>
      <c r="BI37" s="310"/>
      <c r="BJ37" s="104"/>
      <c r="BK37" s="104"/>
      <c r="BL37" s="104"/>
      <c r="BM37" s="104"/>
      <c r="BN37" s="104"/>
      <c r="BO37" s="104"/>
      <c r="BP37" s="104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</row>
    <row r="38" spans="1:125" s="29" customFormat="1" ht="33" customHeight="1">
      <c r="A38" s="94" t="s">
        <v>259</v>
      </c>
      <c r="B38" s="284" t="s">
        <v>254</v>
      </c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17"/>
      <c r="AX38" s="217"/>
      <c r="AY38" s="217"/>
      <c r="AZ38" s="217"/>
      <c r="BA38" s="315"/>
      <c r="BB38" s="315"/>
      <c r="BC38" s="311"/>
      <c r="BD38" s="311"/>
      <c r="BE38" s="311"/>
      <c r="BF38" s="311"/>
      <c r="BG38" s="311"/>
      <c r="BH38" s="311"/>
      <c r="BI38" s="312"/>
      <c r="BJ38" s="16"/>
      <c r="BK38" s="16"/>
      <c r="BL38" s="16"/>
      <c r="BM38" s="16"/>
      <c r="BN38" s="16"/>
      <c r="BO38" s="16"/>
      <c r="BP38" s="16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</row>
    <row r="39" spans="1:125" s="29" customFormat="1" ht="33" customHeight="1">
      <c r="A39" s="95" t="s">
        <v>260</v>
      </c>
      <c r="B39" s="283" t="s">
        <v>131</v>
      </c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06"/>
      <c r="S39" s="206" t="s">
        <v>156</v>
      </c>
      <c r="T39" s="206">
        <f>Z39+AC39</f>
        <v>213</v>
      </c>
      <c r="U39" s="206">
        <f>AA39+AD39</f>
        <v>126</v>
      </c>
      <c r="V39" s="206"/>
      <c r="W39" s="206"/>
      <c r="X39" s="206">
        <f>U39</f>
        <v>126</v>
      </c>
      <c r="Y39" s="206"/>
      <c r="Z39" s="206">
        <v>118</v>
      </c>
      <c r="AA39" s="206">
        <f>4*18</f>
        <v>72</v>
      </c>
      <c r="AB39" s="206">
        <v>3</v>
      </c>
      <c r="AC39" s="206">
        <v>95</v>
      </c>
      <c r="AD39" s="206">
        <f>3*18</f>
        <v>54</v>
      </c>
      <c r="AE39" s="206">
        <v>3</v>
      </c>
      <c r="AF39" s="206"/>
      <c r="AG39" s="206"/>
      <c r="AH39" s="206"/>
      <c r="AI39" s="206"/>
      <c r="AJ39" s="206"/>
      <c r="AK39" s="206"/>
      <c r="AL39" s="206"/>
      <c r="AM39" s="221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1"/>
      <c r="BA39" s="315">
        <f>AE39+AB39</f>
        <v>6</v>
      </c>
      <c r="BB39" s="315"/>
      <c r="BC39" s="311" t="s">
        <v>306</v>
      </c>
      <c r="BD39" s="311"/>
      <c r="BE39" s="311"/>
      <c r="BF39" s="311"/>
      <c r="BG39" s="311"/>
      <c r="BH39" s="311"/>
      <c r="BI39" s="312"/>
      <c r="BJ39" s="16"/>
      <c r="BK39" s="16"/>
      <c r="BL39" s="16"/>
      <c r="BM39" s="16"/>
      <c r="BN39" s="16"/>
      <c r="BO39" s="16"/>
      <c r="BP39" s="16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</row>
    <row r="40" spans="1:68" s="28" customFormat="1" ht="33" customHeight="1">
      <c r="A40" s="95" t="s">
        <v>261</v>
      </c>
      <c r="B40" s="283" t="s">
        <v>132</v>
      </c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06"/>
      <c r="S40" s="206" t="s">
        <v>197</v>
      </c>
      <c r="T40" s="206">
        <f>Z40+AC40+AF40</f>
        <v>285</v>
      </c>
      <c r="U40" s="206">
        <f>AA40+AD40+AG40</f>
        <v>165</v>
      </c>
      <c r="V40" s="206"/>
      <c r="W40" s="206"/>
      <c r="X40" s="206">
        <f>U40</f>
        <v>165</v>
      </c>
      <c r="Y40" s="206"/>
      <c r="Z40" s="206">
        <v>95</v>
      </c>
      <c r="AA40" s="206">
        <f>18*3</f>
        <v>54</v>
      </c>
      <c r="AB40" s="206">
        <v>3</v>
      </c>
      <c r="AC40" s="206">
        <v>95</v>
      </c>
      <c r="AD40" s="206">
        <f>18*3</f>
        <v>54</v>
      </c>
      <c r="AE40" s="206">
        <v>3</v>
      </c>
      <c r="AF40" s="206">
        <v>95</v>
      </c>
      <c r="AG40" s="206">
        <f>3*19</f>
        <v>57</v>
      </c>
      <c r="AH40" s="206">
        <v>3</v>
      </c>
      <c r="AI40" s="206"/>
      <c r="AJ40" s="206"/>
      <c r="AK40" s="206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315">
        <f>AH40+AE40+AB40</f>
        <v>9</v>
      </c>
      <c r="BB40" s="315"/>
      <c r="BC40" s="311" t="s">
        <v>67</v>
      </c>
      <c r="BD40" s="311"/>
      <c r="BE40" s="311"/>
      <c r="BF40" s="311"/>
      <c r="BG40" s="311"/>
      <c r="BH40" s="311"/>
      <c r="BI40" s="312"/>
      <c r="BJ40" s="20"/>
      <c r="BK40" s="20"/>
      <c r="BL40" s="20"/>
      <c r="BM40" s="20"/>
      <c r="BN40" s="20"/>
      <c r="BO40" s="20"/>
      <c r="BP40" s="20"/>
    </row>
    <row r="41" spans="1:68" ht="33" customHeight="1">
      <c r="A41" s="99" t="s">
        <v>353</v>
      </c>
      <c r="B41" s="399" t="s">
        <v>476</v>
      </c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2"/>
      <c r="R41" s="205"/>
      <c r="S41" s="205"/>
      <c r="T41" s="205"/>
      <c r="U41" s="205"/>
      <c r="V41" s="205"/>
      <c r="W41" s="205"/>
      <c r="X41" s="205"/>
      <c r="Y41" s="205"/>
      <c r="Z41" s="218"/>
      <c r="AA41" s="218"/>
      <c r="AB41" s="218"/>
      <c r="AC41" s="205"/>
      <c r="AD41" s="205"/>
      <c r="AE41" s="205"/>
      <c r="AF41" s="205"/>
      <c r="AG41" s="205"/>
      <c r="AH41" s="205"/>
      <c r="AI41" s="205"/>
      <c r="AJ41" s="205"/>
      <c r="AK41" s="206"/>
      <c r="AL41" s="206"/>
      <c r="AM41" s="219"/>
      <c r="AN41" s="217"/>
      <c r="AO41" s="217"/>
      <c r="AP41" s="206"/>
      <c r="AQ41" s="206"/>
      <c r="AR41" s="205"/>
      <c r="AS41" s="205"/>
      <c r="AT41" s="205"/>
      <c r="AU41" s="205"/>
      <c r="AV41" s="205"/>
      <c r="AW41" s="219"/>
      <c r="AX41" s="219"/>
      <c r="AY41" s="219"/>
      <c r="AZ41" s="219"/>
      <c r="BA41" s="313"/>
      <c r="BB41" s="313"/>
      <c r="BC41" s="308"/>
      <c r="BD41" s="309"/>
      <c r="BE41" s="309"/>
      <c r="BF41" s="309"/>
      <c r="BG41" s="309"/>
      <c r="BH41" s="309"/>
      <c r="BI41" s="310"/>
      <c r="BJ41" s="10"/>
      <c r="BK41" s="10"/>
      <c r="BL41" s="10"/>
      <c r="BM41" s="10"/>
      <c r="BN41" s="10"/>
      <c r="BO41" s="10"/>
      <c r="BP41" s="10"/>
    </row>
    <row r="42" spans="1:125" s="117" customFormat="1" ht="33" customHeight="1">
      <c r="A42" s="95" t="s">
        <v>262</v>
      </c>
      <c r="B42" s="283" t="s">
        <v>232</v>
      </c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05"/>
      <c r="S42" s="205">
        <v>1</v>
      </c>
      <c r="T42" s="205">
        <f>Z42</f>
        <v>90</v>
      </c>
      <c r="U42" s="205">
        <f>AA42</f>
        <v>40</v>
      </c>
      <c r="V42" s="205">
        <f>2*6</f>
        <v>12</v>
      </c>
      <c r="W42" s="205">
        <f>U42-V42</f>
        <v>28</v>
      </c>
      <c r="X42" s="205"/>
      <c r="Y42" s="205"/>
      <c r="Z42" s="205">
        <v>90</v>
      </c>
      <c r="AA42" s="205">
        <f>2*14+2*6</f>
        <v>40</v>
      </c>
      <c r="AB42" s="205">
        <v>3</v>
      </c>
      <c r="AC42" s="205"/>
      <c r="AD42" s="205"/>
      <c r="AE42" s="205"/>
      <c r="AF42" s="218"/>
      <c r="AG42" s="218"/>
      <c r="AH42" s="218"/>
      <c r="AI42" s="205"/>
      <c r="AJ42" s="205"/>
      <c r="AK42" s="206"/>
      <c r="AL42" s="206"/>
      <c r="AM42" s="205"/>
      <c r="AN42" s="206"/>
      <c r="AO42" s="206"/>
      <c r="AP42" s="206"/>
      <c r="AQ42" s="206"/>
      <c r="AR42" s="205"/>
      <c r="AS42" s="205"/>
      <c r="AT42" s="205"/>
      <c r="AU42" s="205"/>
      <c r="AV42" s="205"/>
      <c r="AW42" s="205"/>
      <c r="AX42" s="205"/>
      <c r="AY42" s="205"/>
      <c r="AZ42" s="205"/>
      <c r="BA42" s="314">
        <v>3</v>
      </c>
      <c r="BB42" s="314"/>
      <c r="BC42" s="331" t="s">
        <v>413</v>
      </c>
      <c r="BD42" s="331"/>
      <c r="BE42" s="331"/>
      <c r="BF42" s="331"/>
      <c r="BG42" s="331"/>
      <c r="BH42" s="331"/>
      <c r="BI42" s="332"/>
      <c r="BJ42" s="106"/>
      <c r="BK42" s="106"/>
      <c r="BL42" s="106"/>
      <c r="BM42" s="106"/>
      <c r="BN42" s="106"/>
      <c r="BO42" s="106"/>
      <c r="BP42" s="106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</row>
    <row r="43" spans="1:125" s="132" customFormat="1" ht="33" customHeight="1">
      <c r="A43" s="98" t="s">
        <v>354</v>
      </c>
      <c r="B43" s="283" t="s">
        <v>237</v>
      </c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06"/>
      <c r="S43" s="206">
        <v>2</v>
      </c>
      <c r="T43" s="206">
        <f>Z43+AC43</f>
        <v>95</v>
      </c>
      <c r="U43" s="206">
        <f>AA43+AD43</f>
        <v>52</v>
      </c>
      <c r="V43" s="206">
        <v>4</v>
      </c>
      <c r="W43" s="206">
        <f>U43-V43</f>
        <v>48</v>
      </c>
      <c r="X43" s="206"/>
      <c r="Y43" s="206"/>
      <c r="Z43" s="206"/>
      <c r="AA43" s="206"/>
      <c r="AB43" s="206"/>
      <c r="AC43" s="206">
        <v>95</v>
      </c>
      <c r="AD43" s="206">
        <f>3*16+2*2</f>
        <v>52</v>
      </c>
      <c r="AE43" s="206">
        <v>3</v>
      </c>
      <c r="AF43" s="222"/>
      <c r="AG43" s="222"/>
      <c r="AH43" s="222"/>
      <c r="AI43" s="206"/>
      <c r="AJ43" s="206"/>
      <c r="AK43" s="206"/>
      <c r="AL43" s="206"/>
      <c r="AM43" s="217"/>
      <c r="AN43" s="217"/>
      <c r="AO43" s="217"/>
      <c r="AP43" s="206"/>
      <c r="AQ43" s="206"/>
      <c r="AR43" s="206"/>
      <c r="AS43" s="206"/>
      <c r="AT43" s="206"/>
      <c r="AU43" s="206"/>
      <c r="AV43" s="206"/>
      <c r="AW43" s="217"/>
      <c r="AX43" s="217"/>
      <c r="AY43" s="217"/>
      <c r="AZ43" s="217"/>
      <c r="BA43" s="315">
        <f>AE43</f>
        <v>3</v>
      </c>
      <c r="BB43" s="280"/>
      <c r="BC43" s="331" t="s">
        <v>63</v>
      </c>
      <c r="BD43" s="331"/>
      <c r="BE43" s="331"/>
      <c r="BF43" s="331"/>
      <c r="BG43" s="331"/>
      <c r="BH43" s="331"/>
      <c r="BI43" s="332"/>
      <c r="BJ43" s="112"/>
      <c r="BK43" s="112"/>
      <c r="BL43" s="112"/>
      <c r="BM43" s="112"/>
      <c r="BN43" s="112"/>
      <c r="BO43" s="112"/>
      <c r="BP43" s="112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</row>
    <row r="44" spans="1:125" s="29" customFormat="1" ht="33" customHeight="1">
      <c r="A44" s="94" t="s">
        <v>355</v>
      </c>
      <c r="B44" s="284" t="s">
        <v>333</v>
      </c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315"/>
      <c r="BB44" s="315"/>
      <c r="BC44" s="331" t="s">
        <v>160</v>
      </c>
      <c r="BD44" s="331"/>
      <c r="BE44" s="331"/>
      <c r="BF44" s="331"/>
      <c r="BG44" s="331"/>
      <c r="BH44" s="331"/>
      <c r="BI44" s="332"/>
      <c r="BJ44" s="16"/>
      <c r="BK44" s="16"/>
      <c r="BL44" s="16"/>
      <c r="BM44" s="16"/>
      <c r="BN44" s="16"/>
      <c r="BO44" s="16"/>
      <c r="BP44" s="16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</row>
    <row r="45" spans="1:125" s="114" customFormat="1" ht="33" customHeight="1">
      <c r="A45" s="95" t="s">
        <v>171</v>
      </c>
      <c r="B45" s="283" t="s">
        <v>137</v>
      </c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05">
        <v>1</v>
      </c>
      <c r="S45" s="205"/>
      <c r="T45" s="205">
        <f>Z45</f>
        <v>95</v>
      </c>
      <c r="U45" s="205">
        <f>AA45</f>
        <v>52</v>
      </c>
      <c r="V45" s="205">
        <v>24</v>
      </c>
      <c r="W45" s="205">
        <f>U45-V45</f>
        <v>28</v>
      </c>
      <c r="X45" s="205"/>
      <c r="Y45" s="205"/>
      <c r="Z45" s="205">
        <v>95</v>
      </c>
      <c r="AA45" s="205">
        <f>2*8+2*18</f>
        <v>52</v>
      </c>
      <c r="AB45" s="205">
        <v>3</v>
      </c>
      <c r="AC45" s="205"/>
      <c r="AD45" s="205"/>
      <c r="AE45" s="205"/>
      <c r="AF45" s="205"/>
      <c r="AG45" s="205"/>
      <c r="AH45" s="205"/>
      <c r="AI45" s="205"/>
      <c r="AJ45" s="205"/>
      <c r="AK45" s="206"/>
      <c r="AL45" s="205"/>
      <c r="AM45" s="205"/>
      <c r="AN45" s="205"/>
      <c r="AO45" s="206"/>
      <c r="AP45" s="206"/>
      <c r="AQ45" s="206"/>
      <c r="AR45" s="205"/>
      <c r="AS45" s="205"/>
      <c r="AT45" s="205"/>
      <c r="AU45" s="205"/>
      <c r="AV45" s="205"/>
      <c r="AW45" s="205"/>
      <c r="AX45" s="205"/>
      <c r="AY45" s="205"/>
      <c r="AZ45" s="205"/>
      <c r="BA45" s="313">
        <v>3</v>
      </c>
      <c r="BB45" s="313"/>
      <c r="BC45" s="119"/>
      <c r="BD45" s="120"/>
      <c r="BE45" s="120"/>
      <c r="BF45" s="120"/>
      <c r="BG45" s="120"/>
      <c r="BH45" s="120"/>
      <c r="BI45" s="121"/>
      <c r="BJ45" s="108"/>
      <c r="BK45" s="108"/>
      <c r="BL45" s="108"/>
      <c r="BM45" s="108"/>
      <c r="BN45" s="108"/>
      <c r="BO45" s="108"/>
      <c r="BP45" s="108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</row>
    <row r="46" spans="1:125" s="28" customFormat="1" ht="33" customHeight="1">
      <c r="A46" s="98" t="s">
        <v>357</v>
      </c>
      <c r="B46" s="283" t="s">
        <v>233</v>
      </c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06">
        <v>2</v>
      </c>
      <c r="S46" s="206">
        <v>1</v>
      </c>
      <c r="T46" s="206">
        <f>Z46+AC46</f>
        <v>222</v>
      </c>
      <c r="U46" s="206">
        <f>AA46+AD46</f>
        <v>130</v>
      </c>
      <c r="V46" s="206">
        <f>2*6+2*14</f>
        <v>40</v>
      </c>
      <c r="W46" s="206">
        <f>18*3+10*2</f>
        <v>74</v>
      </c>
      <c r="X46" s="206">
        <f>2*8</f>
        <v>16</v>
      </c>
      <c r="Y46" s="206"/>
      <c r="Z46" s="206">
        <v>112</v>
      </c>
      <c r="AA46" s="206">
        <f>6*2+18*3</f>
        <v>66</v>
      </c>
      <c r="AB46" s="206">
        <v>3</v>
      </c>
      <c r="AC46" s="206">
        <v>110</v>
      </c>
      <c r="AD46" s="206">
        <f>14*2+18*2</f>
        <v>64</v>
      </c>
      <c r="AE46" s="206">
        <v>3</v>
      </c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315">
        <f>AB46+AE46</f>
        <v>6</v>
      </c>
      <c r="BB46" s="315"/>
      <c r="BC46" s="122"/>
      <c r="BD46" s="123"/>
      <c r="BE46" s="123"/>
      <c r="BF46" s="123"/>
      <c r="BG46" s="123"/>
      <c r="BH46" s="123"/>
      <c r="BI46" s="124"/>
      <c r="BJ46" s="20"/>
      <c r="BK46" s="20"/>
      <c r="BL46" s="20"/>
      <c r="BM46" s="20"/>
      <c r="BN46" s="20"/>
      <c r="BO46" s="20"/>
      <c r="BP46" s="20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</row>
    <row r="47" spans="1:125" s="29" customFormat="1" ht="33" customHeight="1">
      <c r="A47" s="95" t="s">
        <v>356</v>
      </c>
      <c r="B47" s="283" t="s">
        <v>147</v>
      </c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06">
        <v>3</v>
      </c>
      <c r="S47" s="206">
        <v>2</v>
      </c>
      <c r="T47" s="206">
        <f>AC47+AF47</f>
        <v>230</v>
      </c>
      <c r="U47" s="206">
        <f>AG47+AD47</f>
        <v>135</v>
      </c>
      <c r="V47" s="206">
        <f>2*3+2*9</f>
        <v>24</v>
      </c>
      <c r="W47" s="206">
        <f>U47-V47</f>
        <v>111</v>
      </c>
      <c r="X47" s="206"/>
      <c r="Y47" s="206"/>
      <c r="Z47" s="206"/>
      <c r="AA47" s="206"/>
      <c r="AB47" s="206"/>
      <c r="AC47" s="206">
        <v>120</v>
      </c>
      <c r="AD47" s="206">
        <f>18*3+2*9</f>
        <v>72</v>
      </c>
      <c r="AE47" s="217">
        <v>3</v>
      </c>
      <c r="AF47" s="206">
        <v>110</v>
      </c>
      <c r="AG47" s="206">
        <f>19*3+2*3</f>
        <v>63</v>
      </c>
      <c r="AH47" s="206">
        <v>3</v>
      </c>
      <c r="AI47" s="216"/>
      <c r="AJ47" s="216"/>
      <c r="AK47" s="21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79">
        <f>AE47+AH47</f>
        <v>6</v>
      </c>
      <c r="BB47" s="315"/>
      <c r="BC47" s="125"/>
      <c r="BD47" s="126"/>
      <c r="BE47" s="126"/>
      <c r="BF47" s="126"/>
      <c r="BG47" s="126"/>
      <c r="BH47" s="126"/>
      <c r="BI47" s="127"/>
      <c r="BJ47" s="16"/>
      <c r="BK47" s="16"/>
      <c r="BL47" s="16"/>
      <c r="BM47" s="16"/>
      <c r="BN47" s="16"/>
      <c r="BO47" s="16"/>
      <c r="BP47" s="16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</row>
    <row r="48" spans="1:68" ht="33" customHeight="1">
      <c r="A48" s="94" t="s">
        <v>172</v>
      </c>
      <c r="B48" s="284" t="s">
        <v>341</v>
      </c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06"/>
      <c r="S48" s="206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6"/>
      <c r="AL48" s="206"/>
      <c r="AM48" s="205"/>
      <c r="AN48" s="206"/>
      <c r="AO48" s="206"/>
      <c r="AP48" s="206"/>
      <c r="AQ48" s="206"/>
      <c r="AR48" s="205"/>
      <c r="AS48" s="205"/>
      <c r="AT48" s="205"/>
      <c r="AU48" s="205"/>
      <c r="AV48" s="205"/>
      <c r="AW48" s="205"/>
      <c r="AX48" s="205"/>
      <c r="AY48" s="205"/>
      <c r="AZ48" s="205"/>
      <c r="BA48" s="280"/>
      <c r="BB48" s="280"/>
      <c r="BC48" s="331" t="s">
        <v>160</v>
      </c>
      <c r="BD48" s="331"/>
      <c r="BE48" s="331"/>
      <c r="BF48" s="331"/>
      <c r="BG48" s="331"/>
      <c r="BH48" s="331"/>
      <c r="BI48" s="332"/>
      <c r="BJ48" s="10"/>
      <c r="BK48" s="10"/>
      <c r="BL48" s="10"/>
      <c r="BM48" s="10"/>
      <c r="BN48" s="10"/>
      <c r="BO48" s="10"/>
      <c r="BP48" s="10"/>
    </row>
    <row r="49" spans="1:68" ht="33" customHeight="1">
      <c r="A49" s="95" t="s">
        <v>173</v>
      </c>
      <c r="B49" s="283" t="s">
        <v>133</v>
      </c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06">
        <v>2</v>
      </c>
      <c r="S49" s="206">
        <v>1</v>
      </c>
      <c r="T49" s="205">
        <f>Z49+AC49</f>
        <v>232</v>
      </c>
      <c r="U49" s="205">
        <f>AA49+AD49</f>
        <v>138</v>
      </c>
      <c r="V49" s="205">
        <f>2*6+2*9</f>
        <v>30</v>
      </c>
      <c r="W49" s="205">
        <f>U49-V49</f>
        <v>108</v>
      </c>
      <c r="X49" s="224"/>
      <c r="Y49" s="205"/>
      <c r="Z49" s="205">
        <v>112</v>
      </c>
      <c r="AA49" s="205">
        <f>18*3+2*6</f>
        <v>66</v>
      </c>
      <c r="AB49" s="205">
        <v>3</v>
      </c>
      <c r="AC49" s="205">
        <v>120</v>
      </c>
      <c r="AD49" s="205">
        <f>2*9+18*3</f>
        <v>72</v>
      </c>
      <c r="AE49" s="205">
        <v>3</v>
      </c>
      <c r="AF49" s="205"/>
      <c r="AG49" s="205"/>
      <c r="AH49" s="205"/>
      <c r="AI49" s="205"/>
      <c r="AJ49" s="205"/>
      <c r="AK49" s="206"/>
      <c r="AL49" s="206"/>
      <c r="AM49" s="205"/>
      <c r="AN49" s="206"/>
      <c r="AO49" s="206"/>
      <c r="AP49" s="206"/>
      <c r="AQ49" s="206"/>
      <c r="AR49" s="205"/>
      <c r="AS49" s="205"/>
      <c r="AT49" s="205"/>
      <c r="AU49" s="205"/>
      <c r="AV49" s="205"/>
      <c r="AW49" s="205"/>
      <c r="AX49" s="205"/>
      <c r="AY49" s="205"/>
      <c r="AZ49" s="205"/>
      <c r="BA49" s="280">
        <f>AB49+AE49</f>
        <v>6</v>
      </c>
      <c r="BB49" s="280"/>
      <c r="BC49" s="119"/>
      <c r="BD49" s="120"/>
      <c r="BE49" s="120"/>
      <c r="BF49" s="120"/>
      <c r="BG49" s="120"/>
      <c r="BH49" s="120"/>
      <c r="BI49" s="121"/>
      <c r="BJ49" s="10"/>
      <c r="BK49" s="10"/>
      <c r="BL49" s="10"/>
      <c r="BM49" s="10"/>
      <c r="BN49" s="10"/>
      <c r="BO49" s="10"/>
      <c r="BP49" s="10"/>
    </row>
    <row r="50" spans="1:125" s="133" customFormat="1" ht="33" customHeight="1">
      <c r="A50" s="95" t="s">
        <v>263</v>
      </c>
      <c r="B50" s="283" t="s">
        <v>134</v>
      </c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05">
        <v>4</v>
      </c>
      <c r="S50" s="205">
        <v>3</v>
      </c>
      <c r="T50" s="205">
        <f aca="true" t="shared" si="2" ref="T50:U52">AF50+AI50</f>
        <v>220</v>
      </c>
      <c r="U50" s="205">
        <f t="shared" si="2"/>
        <v>127</v>
      </c>
      <c r="V50" s="205">
        <f>3*2+2*5</f>
        <v>16</v>
      </c>
      <c r="W50" s="205">
        <f>U50-V50</f>
        <v>111</v>
      </c>
      <c r="X50" s="205"/>
      <c r="Y50" s="205"/>
      <c r="Z50" s="205"/>
      <c r="AA50" s="205"/>
      <c r="AB50" s="205"/>
      <c r="AC50" s="218"/>
      <c r="AD50" s="218"/>
      <c r="AE50" s="218"/>
      <c r="AF50" s="205">
        <v>110</v>
      </c>
      <c r="AG50" s="205">
        <f>19*3+3*2</f>
        <v>63</v>
      </c>
      <c r="AH50" s="205">
        <v>3</v>
      </c>
      <c r="AI50" s="206">
        <v>110</v>
      </c>
      <c r="AJ50" s="206">
        <f>3*18+2*5</f>
        <v>64</v>
      </c>
      <c r="AK50" s="206">
        <v>3</v>
      </c>
      <c r="AL50" s="206"/>
      <c r="AM50" s="205"/>
      <c r="AN50" s="206"/>
      <c r="AO50" s="206"/>
      <c r="AP50" s="206"/>
      <c r="AQ50" s="206"/>
      <c r="AR50" s="205"/>
      <c r="AS50" s="205"/>
      <c r="AT50" s="205"/>
      <c r="AU50" s="205"/>
      <c r="AV50" s="205"/>
      <c r="AW50" s="205"/>
      <c r="AX50" s="205"/>
      <c r="AY50" s="205"/>
      <c r="AZ50" s="205"/>
      <c r="BA50" s="313">
        <f>AH50+AK50</f>
        <v>6</v>
      </c>
      <c r="BB50" s="313"/>
      <c r="BC50" s="122"/>
      <c r="BD50" s="123"/>
      <c r="BE50" s="123"/>
      <c r="BF50" s="123"/>
      <c r="BG50" s="123"/>
      <c r="BH50" s="123"/>
      <c r="BI50" s="124"/>
      <c r="BJ50" s="22"/>
      <c r="BK50" s="22"/>
      <c r="BL50" s="22"/>
      <c r="BM50" s="22"/>
      <c r="BN50" s="22"/>
      <c r="BO50" s="22"/>
      <c r="BP50" s="22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</row>
    <row r="51" spans="1:125" s="134" customFormat="1" ht="33" customHeight="1">
      <c r="A51" s="95" t="s">
        <v>264</v>
      </c>
      <c r="B51" s="283" t="s">
        <v>135</v>
      </c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05">
        <v>4</v>
      </c>
      <c r="S51" s="205">
        <v>3</v>
      </c>
      <c r="T51" s="205">
        <f t="shared" si="2"/>
        <v>408</v>
      </c>
      <c r="U51" s="205">
        <f t="shared" si="2"/>
        <v>215</v>
      </c>
      <c r="V51" s="205">
        <f>10*2+5*2</f>
        <v>30</v>
      </c>
      <c r="W51" s="205">
        <f>U51-V51</f>
        <v>185</v>
      </c>
      <c r="X51" s="205"/>
      <c r="Y51" s="205"/>
      <c r="Z51" s="225"/>
      <c r="AA51" s="225"/>
      <c r="AB51" s="205"/>
      <c r="AC51" s="205"/>
      <c r="AD51" s="205"/>
      <c r="AE51" s="205"/>
      <c r="AF51" s="206">
        <v>210</v>
      </c>
      <c r="AG51" s="205">
        <f>19*5+2*10</f>
        <v>115</v>
      </c>
      <c r="AH51" s="205">
        <v>6</v>
      </c>
      <c r="AI51" s="206">
        <v>198</v>
      </c>
      <c r="AJ51" s="206">
        <f>5*18+2*5</f>
        <v>100</v>
      </c>
      <c r="AK51" s="206">
        <v>6</v>
      </c>
      <c r="AL51" s="206"/>
      <c r="AM51" s="219"/>
      <c r="AN51" s="217"/>
      <c r="AO51" s="217"/>
      <c r="AP51" s="206"/>
      <c r="AQ51" s="206"/>
      <c r="AR51" s="205"/>
      <c r="AS51" s="205"/>
      <c r="AT51" s="205"/>
      <c r="AU51" s="205"/>
      <c r="AV51" s="205"/>
      <c r="AW51" s="205"/>
      <c r="AX51" s="205"/>
      <c r="AY51" s="205"/>
      <c r="AZ51" s="219"/>
      <c r="BA51" s="313">
        <f>AH51+AK51</f>
        <v>12</v>
      </c>
      <c r="BB51" s="313"/>
      <c r="BC51" s="122"/>
      <c r="BD51" s="123"/>
      <c r="BE51" s="123"/>
      <c r="BF51" s="123"/>
      <c r="BG51" s="123"/>
      <c r="BH51" s="123"/>
      <c r="BI51" s="124"/>
      <c r="BJ51" s="110"/>
      <c r="BK51" s="110"/>
      <c r="BL51" s="110"/>
      <c r="BM51" s="110"/>
      <c r="BN51" s="110"/>
      <c r="BO51" s="110"/>
      <c r="BP51" s="110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</row>
    <row r="52" spans="1:125" s="117" customFormat="1" ht="33" customHeight="1">
      <c r="A52" s="95" t="s">
        <v>358</v>
      </c>
      <c r="B52" s="283" t="s">
        <v>136</v>
      </c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05">
        <v>4</v>
      </c>
      <c r="S52" s="205">
        <v>3</v>
      </c>
      <c r="T52" s="205">
        <f t="shared" si="2"/>
        <v>408</v>
      </c>
      <c r="U52" s="205">
        <f t="shared" si="2"/>
        <v>215</v>
      </c>
      <c r="V52" s="205">
        <f>10*2+5*2</f>
        <v>30</v>
      </c>
      <c r="W52" s="205">
        <f>U52-V52</f>
        <v>185</v>
      </c>
      <c r="X52" s="205"/>
      <c r="Y52" s="205"/>
      <c r="Z52" s="225"/>
      <c r="AA52" s="225"/>
      <c r="AB52" s="205"/>
      <c r="AC52" s="205"/>
      <c r="AD52" s="205"/>
      <c r="AE52" s="205"/>
      <c r="AF52" s="206">
        <v>210</v>
      </c>
      <c r="AG52" s="205">
        <f>19*5+2*10</f>
        <v>115</v>
      </c>
      <c r="AH52" s="205">
        <v>6</v>
      </c>
      <c r="AI52" s="206">
        <v>198</v>
      </c>
      <c r="AJ52" s="206">
        <f>5*18+2*5</f>
        <v>100</v>
      </c>
      <c r="AK52" s="206">
        <v>6</v>
      </c>
      <c r="AL52" s="206"/>
      <c r="AM52" s="219"/>
      <c r="AN52" s="217"/>
      <c r="AO52" s="217"/>
      <c r="AP52" s="206"/>
      <c r="AQ52" s="206"/>
      <c r="AR52" s="205"/>
      <c r="AS52" s="205"/>
      <c r="AT52" s="205"/>
      <c r="AU52" s="205"/>
      <c r="AV52" s="205"/>
      <c r="AW52" s="205"/>
      <c r="AX52" s="205"/>
      <c r="AY52" s="205"/>
      <c r="AZ52" s="219"/>
      <c r="BA52" s="313">
        <f>AH52+AK52</f>
        <v>12</v>
      </c>
      <c r="BB52" s="313"/>
      <c r="BC52" s="125"/>
      <c r="BD52" s="126"/>
      <c r="BE52" s="126"/>
      <c r="BF52" s="126"/>
      <c r="BG52" s="126"/>
      <c r="BH52" s="126"/>
      <c r="BI52" s="127"/>
      <c r="BJ52" s="106"/>
      <c r="BK52" s="106"/>
      <c r="BL52" s="106"/>
      <c r="BM52" s="106"/>
      <c r="BN52" s="106"/>
      <c r="BO52" s="106"/>
      <c r="BP52" s="106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</row>
    <row r="53" spans="1:68" ht="33" customHeight="1">
      <c r="A53" s="94" t="s">
        <v>174</v>
      </c>
      <c r="B53" s="284" t="s">
        <v>342</v>
      </c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6"/>
      <c r="AJ53" s="206"/>
      <c r="AK53" s="206"/>
      <c r="AL53" s="206"/>
      <c r="AM53" s="205"/>
      <c r="AN53" s="205"/>
      <c r="AO53" s="206"/>
      <c r="AP53" s="206"/>
      <c r="AQ53" s="206"/>
      <c r="AR53" s="205"/>
      <c r="AS53" s="205"/>
      <c r="AT53" s="205"/>
      <c r="AU53" s="205"/>
      <c r="AV53" s="205"/>
      <c r="AW53" s="205"/>
      <c r="AX53" s="205"/>
      <c r="AY53" s="205"/>
      <c r="AZ53" s="205"/>
      <c r="BA53" s="313"/>
      <c r="BB53" s="313"/>
      <c r="BC53" s="311" t="s">
        <v>158</v>
      </c>
      <c r="BD53" s="311"/>
      <c r="BE53" s="311"/>
      <c r="BF53" s="311"/>
      <c r="BG53" s="311"/>
      <c r="BH53" s="311"/>
      <c r="BI53" s="312"/>
      <c r="BJ53" s="10"/>
      <c r="BK53" s="10"/>
      <c r="BL53" s="10"/>
      <c r="BM53" s="10"/>
      <c r="BN53" s="10"/>
      <c r="BO53" s="10"/>
      <c r="BP53" s="10"/>
    </row>
    <row r="54" spans="1:68" ht="33" customHeight="1">
      <c r="A54" s="95" t="s">
        <v>175</v>
      </c>
      <c r="B54" s="283" t="s">
        <v>230</v>
      </c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05">
        <v>2</v>
      </c>
      <c r="S54" s="205">
        <v>1</v>
      </c>
      <c r="T54" s="205">
        <f>Z54+AC54</f>
        <v>230</v>
      </c>
      <c r="U54" s="205">
        <f>AA54+AD54</f>
        <v>136</v>
      </c>
      <c r="V54" s="205">
        <f>2*9+2*5</f>
        <v>28</v>
      </c>
      <c r="W54" s="205">
        <f>U54-V54</f>
        <v>108</v>
      </c>
      <c r="X54" s="205"/>
      <c r="Y54" s="205"/>
      <c r="Z54" s="205">
        <v>120</v>
      </c>
      <c r="AA54" s="205">
        <f>18*3+2*9</f>
        <v>72</v>
      </c>
      <c r="AB54" s="205">
        <v>3</v>
      </c>
      <c r="AC54" s="205">
        <v>110</v>
      </c>
      <c r="AD54" s="206">
        <f>18*3+2*5</f>
        <v>64</v>
      </c>
      <c r="AE54" s="205">
        <v>3</v>
      </c>
      <c r="AF54" s="205"/>
      <c r="AG54" s="205"/>
      <c r="AH54" s="205"/>
      <c r="AI54" s="206"/>
      <c r="AJ54" s="206"/>
      <c r="AK54" s="206"/>
      <c r="AL54" s="206"/>
      <c r="AM54" s="205"/>
      <c r="AN54" s="205"/>
      <c r="AO54" s="206"/>
      <c r="AP54" s="206"/>
      <c r="AQ54" s="206"/>
      <c r="AR54" s="205"/>
      <c r="AS54" s="205"/>
      <c r="AT54" s="205"/>
      <c r="AU54" s="205"/>
      <c r="AV54" s="205"/>
      <c r="AW54" s="205"/>
      <c r="AX54" s="205"/>
      <c r="AY54" s="205"/>
      <c r="AZ54" s="205"/>
      <c r="BA54" s="313">
        <f>AB54+AE54</f>
        <v>6</v>
      </c>
      <c r="BB54" s="313"/>
      <c r="BC54" s="119"/>
      <c r="BD54" s="120"/>
      <c r="BE54" s="120"/>
      <c r="BF54" s="120"/>
      <c r="BG54" s="120"/>
      <c r="BH54" s="120"/>
      <c r="BI54" s="121"/>
      <c r="BJ54" s="10"/>
      <c r="BK54" s="10"/>
      <c r="BL54" s="10"/>
      <c r="BM54" s="10"/>
      <c r="BN54" s="10"/>
      <c r="BO54" s="10"/>
      <c r="BP54" s="10"/>
    </row>
    <row r="55" spans="1:68" ht="33" customHeight="1">
      <c r="A55" s="95" t="s">
        <v>272</v>
      </c>
      <c r="B55" s="283" t="s">
        <v>138</v>
      </c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05">
        <v>5</v>
      </c>
      <c r="S55" s="205">
        <v>4</v>
      </c>
      <c r="T55" s="206">
        <f>AI55+AL55</f>
        <v>205</v>
      </c>
      <c r="U55" s="205">
        <f>AJ55+AM55</f>
        <v>121</v>
      </c>
      <c r="V55" s="205">
        <f>2*3+2*5</f>
        <v>16</v>
      </c>
      <c r="W55" s="205">
        <f>U55-V55</f>
        <v>105</v>
      </c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6">
        <v>110</v>
      </c>
      <c r="AJ55" s="206">
        <f>18*3+2*5</f>
        <v>64</v>
      </c>
      <c r="AK55" s="206">
        <v>3</v>
      </c>
      <c r="AL55" s="206">
        <v>95</v>
      </c>
      <c r="AM55" s="205">
        <f>17*3+2*3</f>
        <v>57</v>
      </c>
      <c r="AN55" s="205">
        <v>3</v>
      </c>
      <c r="AO55" s="206"/>
      <c r="AP55" s="206"/>
      <c r="AQ55" s="206"/>
      <c r="AR55" s="205"/>
      <c r="AS55" s="205"/>
      <c r="AT55" s="205"/>
      <c r="AU55" s="205"/>
      <c r="AV55" s="205"/>
      <c r="AW55" s="205"/>
      <c r="AX55" s="205"/>
      <c r="AY55" s="205"/>
      <c r="AZ55" s="205"/>
      <c r="BA55" s="313">
        <f>AK55+AN55</f>
        <v>6</v>
      </c>
      <c r="BB55" s="313"/>
      <c r="BC55" s="122"/>
      <c r="BD55" s="123"/>
      <c r="BE55" s="123"/>
      <c r="BF55" s="123"/>
      <c r="BG55" s="123"/>
      <c r="BH55" s="123"/>
      <c r="BI55" s="124"/>
      <c r="BJ55" s="10"/>
      <c r="BK55" s="10"/>
      <c r="BL55" s="10"/>
      <c r="BM55" s="10"/>
      <c r="BN55" s="10"/>
      <c r="BO55" s="10"/>
      <c r="BP55" s="10"/>
    </row>
    <row r="56" spans="1:68" ht="33" customHeight="1">
      <c r="A56" s="95" t="s">
        <v>359</v>
      </c>
      <c r="B56" s="283" t="s">
        <v>139</v>
      </c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05">
        <v>7</v>
      </c>
      <c r="S56" s="205">
        <v>6</v>
      </c>
      <c r="T56" s="205">
        <f>AO56+AR56</f>
        <v>220</v>
      </c>
      <c r="U56" s="205">
        <f>AP56+AS56</f>
        <v>128</v>
      </c>
      <c r="V56" s="205">
        <f>2*6+2*7</f>
        <v>26</v>
      </c>
      <c r="W56" s="205">
        <f>U56-V56</f>
        <v>102</v>
      </c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6"/>
      <c r="AL56" s="205"/>
      <c r="AM56" s="205"/>
      <c r="AN56" s="205"/>
      <c r="AO56" s="206">
        <v>110</v>
      </c>
      <c r="AP56" s="206">
        <f>2*6+17*3</f>
        <v>63</v>
      </c>
      <c r="AQ56" s="206">
        <v>3</v>
      </c>
      <c r="AR56" s="205">
        <v>110</v>
      </c>
      <c r="AS56" s="205">
        <f>2*7+17*3</f>
        <v>65</v>
      </c>
      <c r="AT56" s="205">
        <v>3</v>
      </c>
      <c r="AU56" s="205"/>
      <c r="AV56" s="205"/>
      <c r="AW56" s="205"/>
      <c r="AX56" s="205"/>
      <c r="AY56" s="205"/>
      <c r="AZ56" s="205"/>
      <c r="BA56" s="313">
        <f>AQ56+AT56</f>
        <v>6</v>
      </c>
      <c r="BB56" s="313"/>
      <c r="BC56" s="125"/>
      <c r="BD56" s="126"/>
      <c r="BE56" s="126"/>
      <c r="BF56" s="126"/>
      <c r="BG56" s="126"/>
      <c r="BH56" s="126"/>
      <c r="BI56" s="127"/>
      <c r="BJ56" s="10"/>
      <c r="BK56" s="10"/>
      <c r="BL56" s="10"/>
      <c r="BM56" s="10"/>
      <c r="BN56" s="10"/>
      <c r="BO56" s="10"/>
      <c r="BP56" s="10"/>
    </row>
    <row r="57" spans="1:68" ht="33" customHeight="1">
      <c r="A57" s="94" t="s">
        <v>265</v>
      </c>
      <c r="B57" s="284" t="s">
        <v>343</v>
      </c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6"/>
      <c r="AL57" s="205"/>
      <c r="AM57" s="205"/>
      <c r="AN57" s="205"/>
      <c r="AO57" s="206"/>
      <c r="AP57" s="206"/>
      <c r="AQ57" s="206"/>
      <c r="AR57" s="205"/>
      <c r="AS57" s="205"/>
      <c r="AT57" s="205"/>
      <c r="AU57" s="205"/>
      <c r="AV57" s="205"/>
      <c r="AW57" s="205"/>
      <c r="AX57" s="205"/>
      <c r="AY57" s="205"/>
      <c r="AZ57" s="205"/>
      <c r="BA57" s="313"/>
      <c r="BB57" s="313"/>
      <c r="BC57" s="311" t="s">
        <v>406</v>
      </c>
      <c r="BD57" s="311"/>
      <c r="BE57" s="311"/>
      <c r="BF57" s="311"/>
      <c r="BG57" s="311"/>
      <c r="BH57" s="311"/>
      <c r="BI57" s="312"/>
      <c r="BJ57" s="10"/>
      <c r="BK57" s="10"/>
      <c r="BL57" s="10"/>
      <c r="BM57" s="10"/>
      <c r="BN57" s="10"/>
      <c r="BO57" s="10"/>
      <c r="BP57" s="10"/>
    </row>
    <row r="58" spans="1:125" s="29" customFormat="1" ht="33" customHeight="1">
      <c r="A58" s="95" t="s">
        <v>266</v>
      </c>
      <c r="B58" s="283" t="s">
        <v>140</v>
      </c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06">
        <v>7</v>
      </c>
      <c r="S58" s="206">
        <v>5.6</v>
      </c>
      <c r="T58" s="206">
        <f>AL58+AO58+AR58</f>
        <v>330</v>
      </c>
      <c r="U58" s="206">
        <f>AM58+AP58+AS58</f>
        <v>177</v>
      </c>
      <c r="V58" s="206">
        <f>(4+4+4)*2</f>
        <v>24</v>
      </c>
      <c r="W58" s="206">
        <f>U58-V58</f>
        <v>153</v>
      </c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>
        <v>110</v>
      </c>
      <c r="AM58" s="206">
        <f>17*3+2*4</f>
        <v>59</v>
      </c>
      <c r="AN58" s="206">
        <v>3</v>
      </c>
      <c r="AO58" s="206">
        <v>110</v>
      </c>
      <c r="AP58" s="206">
        <f>17*3+2*4</f>
        <v>59</v>
      </c>
      <c r="AQ58" s="206">
        <v>3</v>
      </c>
      <c r="AR58" s="206">
        <v>110</v>
      </c>
      <c r="AS58" s="206">
        <f>4*2+17*3</f>
        <v>59</v>
      </c>
      <c r="AT58" s="206">
        <v>3</v>
      </c>
      <c r="AU58" s="206"/>
      <c r="AV58" s="206"/>
      <c r="AW58" s="206"/>
      <c r="AX58" s="206"/>
      <c r="AY58" s="206"/>
      <c r="AZ58" s="206"/>
      <c r="BA58" s="315">
        <f>AT58+AQ58+AN58</f>
        <v>9</v>
      </c>
      <c r="BB58" s="315"/>
      <c r="BC58" s="122"/>
      <c r="BD58" s="123"/>
      <c r="BE58" s="123"/>
      <c r="BF58" s="123"/>
      <c r="BG58" s="123"/>
      <c r="BH58" s="123"/>
      <c r="BI58" s="124"/>
      <c r="BJ58" s="16"/>
      <c r="BK58" s="16"/>
      <c r="BL58" s="16"/>
      <c r="BM58" s="16"/>
      <c r="BN58" s="16"/>
      <c r="BO58" s="16"/>
      <c r="BP58" s="16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</row>
    <row r="59" spans="1:68" ht="33" customHeight="1">
      <c r="A59" s="95" t="s">
        <v>360</v>
      </c>
      <c r="B59" s="283" t="s">
        <v>141</v>
      </c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05">
        <v>9</v>
      </c>
      <c r="S59" s="205">
        <v>8</v>
      </c>
      <c r="T59" s="219">
        <f>AU59+AX59</f>
        <v>220</v>
      </c>
      <c r="U59" s="219">
        <f>AV59+AY59</f>
        <v>130</v>
      </c>
      <c r="V59" s="205">
        <f>(11+3)*2</f>
        <v>28</v>
      </c>
      <c r="W59" s="219">
        <f>U59-V59</f>
        <v>102</v>
      </c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6"/>
      <c r="AL59" s="206"/>
      <c r="AM59" s="219"/>
      <c r="AN59" s="217"/>
      <c r="AO59" s="217"/>
      <c r="AP59" s="206"/>
      <c r="AQ59" s="206"/>
      <c r="AR59" s="205"/>
      <c r="AS59" s="205"/>
      <c r="AT59" s="205"/>
      <c r="AU59" s="205">
        <v>110</v>
      </c>
      <c r="AV59" s="205">
        <f>16*3+2*11</f>
        <v>70</v>
      </c>
      <c r="AW59" s="219">
        <v>3</v>
      </c>
      <c r="AX59" s="219">
        <v>110</v>
      </c>
      <c r="AY59" s="219">
        <f>18*3+2*3</f>
        <v>60</v>
      </c>
      <c r="AZ59" s="219">
        <v>3</v>
      </c>
      <c r="BA59" s="400">
        <f>AW59+AZ59</f>
        <v>6</v>
      </c>
      <c r="BB59" s="313"/>
      <c r="BC59" s="125"/>
      <c r="BD59" s="126"/>
      <c r="BE59" s="126"/>
      <c r="BF59" s="126"/>
      <c r="BG59" s="126"/>
      <c r="BH59" s="126"/>
      <c r="BI59" s="127"/>
      <c r="BJ59" s="10"/>
      <c r="BK59" s="10"/>
      <c r="BL59" s="10"/>
      <c r="BM59" s="10"/>
      <c r="BN59" s="10"/>
      <c r="BO59" s="10"/>
      <c r="BP59" s="10"/>
    </row>
    <row r="60" spans="1:125" s="29" customFormat="1" ht="33" customHeight="1">
      <c r="A60" s="94" t="s">
        <v>361</v>
      </c>
      <c r="B60" s="284" t="s">
        <v>344</v>
      </c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2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17"/>
      <c r="AN60" s="217"/>
      <c r="AO60" s="217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17"/>
      <c r="BA60" s="315"/>
      <c r="BB60" s="315"/>
      <c r="BC60" s="311"/>
      <c r="BD60" s="311"/>
      <c r="BE60" s="311"/>
      <c r="BF60" s="311"/>
      <c r="BG60" s="311"/>
      <c r="BH60" s="311"/>
      <c r="BI60" s="312"/>
      <c r="BJ60" s="16"/>
      <c r="BK60" s="16"/>
      <c r="BL60" s="16"/>
      <c r="BM60" s="16"/>
      <c r="BN60" s="16"/>
      <c r="BO60" s="16"/>
      <c r="BP60" s="16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</row>
    <row r="61" spans="1:125" s="114" customFormat="1" ht="33" customHeight="1">
      <c r="A61" s="95" t="s">
        <v>176</v>
      </c>
      <c r="B61" s="283" t="s">
        <v>142</v>
      </c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27">
        <v>6.8</v>
      </c>
      <c r="S61" s="206">
        <v>5.7</v>
      </c>
      <c r="T61" s="217">
        <f>AL61+AO61+AR61+AU61</f>
        <v>533</v>
      </c>
      <c r="U61" s="217">
        <f>AM61+AP61+AS61+AV61</f>
        <v>296</v>
      </c>
      <c r="V61" s="206">
        <f>(11+13+3+4)*2</f>
        <v>62</v>
      </c>
      <c r="W61" s="217">
        <f>U61-V61</f>
        <v>234</v>
      </c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>
        <v>198</v>
      </c>
      <c r="AM61" s="217">
        <f>17*4+2*13</f>
        <v>94</v>
      </c>
      <c r="AN61" s="217">
        <v>6</v>
      </c>
      <c r="AO61" s="217">
        <v>120</v>
      </c>
      <c r="AP61" s="206">
        <f>17*3+2*11</f>
        <v>73</v>
      </c>
      <c r="AQ61" s="206">
        <v>3</v>
      </c>
      <c r="AR61" s="206">
        <v>95</v>
      </c>
      <c r="AS61" s="206">
        <f>17*3+2*3</f>
        <v>57</v>
      </c>
      <c r="AT61" s="206">
        <v>3</v>
      </c>
      <c r="AU61" s="206">
        <v>120</v>
      </c>
      <c r="AV61" s="206">
        <f>16*4+2*4</f>
        <v>72</v>
      </c>
      <c r="AW61" s="206">
        <v>3</v>
      </c>
      <c r="AX61" s="206"/>
      <c r="AY61" s="206"/>
      <c r="AZ61" s="217"/>
      <c r="BA61" s="279">
        <f>AN61+AQ61+AT61+AW61</f>
        <v>15</v>
      </c>
      <c r="BB61" s="315"/>
      <c r="BC61" s="328" t="s">
        <v>407</v>
      </c>
      <c r="BD61" s="329"/>
      <c r="BE61" s="329"/>
      <c r="BF61" s="329"/>
      <c r="BG61" s="329"/>
      <c r="BH61" s="329"/>
      <c r="BI61" s="330"/>
      <c r="BJ61" s="108"/>
      <c r="BK61" s="108"/>
      <c r="BL61" s="108"/>
      <c r="BM61" s="108"/>
      <c r="BN61" s="108"/>
      <c r="BO61" s="108"/>
      <c r="BP61" s="108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</row>
    <row r="62" spans="1:68" ht="33" customHeight="1">
      <c r="A62" s="95" t="s">
        <v>362</v>
      </c>
      <c r="B62" s="283" t="s">
        <v>143</v>
      </c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05">
        <v>9</v>
      </c>
      <c r="S62" s="205">
        <v>8</v>
      </c>
      <c r="T62" s="219">
        <f>AU62+AX62</f>
        <v>205</v>
      </c>
      <c r="U62" s="219">
        <f>AV62+AY62</f>
        <v>120</v>
      </c>
      <c r="V62" s="205">
        <f>(10+2)*2</f>
        <v>24</v>
      </c>
      <c r="W62" s="219">
        <f>U62-V62</f>
        <v>96</v>
      </c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6"/>
      <c r="AL62" s="206"/>
      <c r="AM62" s="219"/>
      <c r="AN62" s="217"/>
      <c r="AO62" s="217"/>
      <c r="AP62" s="206"/>
      <c r="AQ62" s="206"/>
      <c r="AR62" s="205"/>
      <c r="AS62" s="205"/>
      <c r="AT62" s="205"/>
      <c r="AU62" s="205">
        <v>110</v>
      </c>
      <c r="AV62" s="205">
        <f>16*3+2*7</f>
        <v>62</v>
      </c>
      <c r="AW62" s="219">
        <v>3</v>
      </c>
      <c r="AX62" s="217">
        <v>95</v>
      </c>
      <c r="AY62" s="217">
        <f>18*3+2*2</f>
        <v>58</v>
      </c>
      <c r="AZ62" s="217">
        <v>3</v>
      </c>
      <c r="BA62" s="400">
        <f>AZ62+AW62</f>
        <v>6</v>
      </c>
      <c r="BB62" s="313"/>
      <c r="BC62" s="328" t="s">
        <v>408</v>
      </c>
      <c r="BD62" s="329"/>
      <c r="BE62" s="329"/>
      <c r="BF62" s="329"/>
      <c r="BG62" s="329"/>
      <c r="BH62" s="329"/>
      <c r="BI62" s="330"/>
      <c r="BJ62" s="10"/>
      <c r="BK62" s="10"/>
      <c r="BL62" s="10"/>
      <c r="BM62" s="10"/>
      <c r="BN62" s="10"/>
      <c r="BO62" s="10"/>
      <c r="BP62" s="10"/>
    </row>
    <row r="63" spans="1:68" ht="33" customHeight="1">
      <c r="A63" s="96" t="s">
        <v>178</v>
      </c>
      <c r="B63" s="284" t="s">
        <v>401</v>
      </c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15"/>
      <c r="S63" s="215"/>
      <c r="T63" s="228">
        <f>SUM(T64:T104)</f>
        <v>4082</v>
      </c>
      <c r="U63" s="228">
        <f aca="true" t="shared" si="3" ref="U63:AZ63">SUM(U64:U104)</f>
        <v>2042</v>
      </c>
      <c r="V63" s="228">
        <f t="shared" si="3"/>
        <v>440</v>
      </c>
      <c r="W63" s="228">
        <f t="shared" si="3"/>
        <v>1323</v>
      </c>
      <c r="X63" s="228">
        <f t="shared" si="3"/>
        <v>221</v>
      </c>
      <c r="Y63" s="228">
        <f t="shared" si="3"/>
        <v>58</v>
      </c>
      <c r="Z63" s="228">
        <f t="shared" si="3"/>
        <v>180</v>
      </c>
      <c r="AA63" s="228">
        <f t="shared" si="3"/>
        <v>80</v>
      </c>
      <c r="AB63" s="228">
        <f t="shared" si="3"/>
        <v>6</v>
      </c>
      <c r="AC63" s="228">
        <f t="shared" si="3"/>
        <v>182</v>
      </c>
      <c r="AD63" s="228">
        <f t="shared" si="3"/>
        <v>95</v>
      </c>
      <c r="AE63" s="228">
        <f t="shared" si="3"/>
        <v>5</v>
      </c>
      <c r="AF63" s="228">
        <f t="shared" si="3"/>
        <v>162</v>
      </c>
      <c r="AG63" s="228">
        <f t="shared" si="3"/>
        <v>82</v>
      </c>
      <c r="AH63" s="228">
        <f t="shared" si="3"/>
        <v>5</v>
      </c>
      <c r="AI63" s="228">
        <f t="shared" si="3"/>
        <v>275</v>
      </c>
      <c r="AJ63" s="228">
        <f t="shared" si="3"/>
        <v>146</v>
      </c>
      <c r="AK63" s="228">
        <f t="shared" si="3"/>
        <v>8</v>
      </c>
      <c r="AL63" s="228">
        <f t="shared" si="3"/>
        <v>593</v>
      </c>
      <c r="AM63" s="228">
        <f t="shared" si="3"/>
        <v>311</v>
      </c>
      <c r="AN63" s="228">
        <f t="shared" si="3"/>
        <v>18</v>
      </c>
      <c r="AO63" s="221">
        <f t="shared" si="3"/>
        <v>606</v>
      </c>
      <c r="AP63" s="221">
        <f t="shared" si="3"/>
        <v>319</v>
      </c>
      <c r="AQ63" s="221">
        <f t="shared" si="3"/>
        <v>16</v>
      </c>
      <c r="AR63" s="228">
        <f t="shared" si="3"/>
        <v>652</v>
      </c>
      <c r="AS63" s="228">
        <f t="shared" si="3"/>
        <v>311</v>
      </c>
      <c r="AT63" s="228">
        <f t="shared" si="3"/>
        <v>19</v>
      </c>
      <c r="AU63" s="228">
        <f t="shared" si="3"/>
        <v>599</v>
      </c>
      <c r="AV63" s="228">
        <f t="shared" si="3"/>
        <v>282</v>
      </c>
      <c r="AW63" s="228">
        <f t="shared" si="3"/>
        <v>18</v>
      </c>
      <c r="AX63" s="228">
        <f t="shared" si="3"/>
        <v>833</v>
      </c>
      <c r="AY63" s="228">
        <f t="shared" si="3"/>
        <v>416</v>
      </c>
      <c r="AZ63" s="228">
        <f t="shared" si="3"/>
        <v>27</v>
      </c>
      <c r="BA63" s="400">
        <f>SUM(BA64:BB104)</f>
        <v>122</v>
      </c>
      <c r="BB63" s="400"/>
      <c r="BC63" s="311"/>
      <c r="BD63" s="311"/>
      <c r="BE63" s="311"/>
      <c r="BF63" s="311"/>
      <c r="BG63" s="311"/>
      <c r="BH63" s="311"/>
      <c r="BI63" s="312"/>
      <c r="BJ63" s="10"/>
      <c r="BK63" s="10"/>
      <c r="BL63" s="10"/>
      <c r="BM63" s="10"/>
      <c r="BN63" s="10"/>
      <c r="BO63" s="10"/>
      <c r="BP63" s="10"/>
    </row>
    <row r="64" spans="1:68" ht="33" customHeight="1">
      <c r="A64" s="94" t="s">
        <v>180</v>
      </c>
      <c r="B64" s="284" t="s">
        <v>276</v>
      </c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05"/>
      <c r="S64" s="205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6"/>
      <c r="AL64" s="229"/>
      <c r="AM64" s="229"/>
      <c r="AN64" s="229"/>
      <c r="AO64" s="226"/>
      <c r="AP64" s="226"/>
      <c r="AQ64" s="226"/>
      <c r="AR64" s="229"/>
      <c r="AS64" s="229"/>
      <c r="AT64" s="229"/>
      <c r="AU64" s="229"/>
      <c r="AV64" s="229"/>
      <c r="AW64" s="229"/>
      <c r="AX64" s="229"/>
      <c r="AY64" s="229"/>
      <c r="AZ64" s="229"/>
      <c r="BA64" s="318"/>
      <c r="BB64" s="318"/>
      <c r="BC64" s="311"/>
      <c r="BD64" s="311"/>
      <c r="BE64" s="311"/>
      <c r="BF64" s="311"/>
      <c r="BG64" s="311"/>
      <c r="BH64" s="311"/>
      <c r="BI64" s="312"/>
      <c r="BJ64" s="10"/>
      <c r="BK64" s="10"/>
      <c r="BL64" s="10"/>
      <c r="BM64" s="10"/>
      <c r="BN64" s="10"/>
      <c r="BO64" s="10"/>
      <c r="BP64" s="10"/>
    </row>
    <row r="65" spans="1:125" s="130" customFormat="1" ht="33" customHeight="1">
      <c r="A65" s="97" t="s">
        <v>181</v>
      </c>
      <c r="B65" s="283" t="s">
        <v>398</v>
      </c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05"/>
      <c r="S65" s="206">
        <v>2</v>
      </c>
      <c r="T65" s="205">
        <v>72</v>
      </c>
      <c r="U65" s="205">
        <v>34</v>
      </c>
      <c r="V65" s="205">
        <v>16</v>
      </c>
      <c r="W65" s="205"/>
      <c r="X65" s="205"/>
      <c r="Y65" s="205">
        <f>34-16</f>
        <v>18</v>
      </c>
      <c r="Z65" s="205"/>
      <c r="AA65" s="205"/>
      <c r="AB65" s="205"/>
      <c r="AC65" s="205">
        <v>72</v>
      </c>
      <c r="AD65" s="205">
        <v>34</v>
      </c>
      <c r="AE65" s="205">
        <v>2</v>
      </c>
      <c r="AF65" s="205"/>
      <c r="AG65" s="205"/>
      <c r="AH65" s="205"/>
      <c r="AI65" s="205"/>
      <c r="AJ65" s="205"/>
      <c r="AK65" s="206"/>
      <c r="AL65" s="206"/>
      <c r="AM65" s="205"/>
      <c r="AN65" s="206"/>
      <c r="AO65" s="206"/>
      <c r="AP65" s="206"/>
      <c r="AQ65" s="206"/>
      <c r="AR65" s="205"/>
      <c r="AS65" s="205"/>
      <c r="AT65" s="205"/>
      <c r="AU65" s="205"/>
      <c r="AV65" s="205"/>
      <c r="AW65" s="219"/>
      <c r="AX65" s="219"/>
      <c r="AY65" s="219"/>
      <c r="AZ65" s="219"/>
      <c r="BA65" s="313">
        <v>2</v>
      </c>
      <c r="BB65" s="313"/>
      <c r="BC65" s="308" t="s">
        <v>414</v>
      </c>
      <c r="BD65" s="309"/>
      <c r="BE65" s="309"/>
      <c r="BF65" s="309"/>
      <c r="BG65" s="309"/>
      <c r="BH65" s="309"/>
      <c r="BI65" s="310"/>
      <c r="BJ65" s="100"/>
      <c r="BK65" s="100"/>
      <c r="BL65" s="100"/>
      <c r="BM65" s="100"/>
      <c r="BN65" s="100"/>
      <c r="BO65" s="100"/>
      <c r="BP65" s="100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</row>
    <row r="66" spans="1:125" s="130" customFormat="1" ht="33" customHeight="1">
      <c r="A66" s="97" t="s">
        <v>182</v>
      </c>
      <c r="B66" s="403" t="s">
        <v>304</v>
      </c>
      <c r="C66" s="404"/>
      <c r="D66" s="404"/>
      <c r="E66" s="404"/>
      <c r="F66" s="404"/>
      <c r="G66" s="404"/>
      <c r="H66" s="404"/>
      <c r="I66" s="404"/>
      <c r="J66" s="404"/>
      <c r="K66" s="404"/>
      <c r="L66" s="404"/>
      <c r="M66" s="404"/>
      <c r="N66" s="404"/>
      <c r="O66" s="404"/>
      <c r="P66" s="404"/>
      <c r="Q66" s="405"/>
      <c r="R66" s="205"/>
      <c r="S66" s="205">
        <v>3</v>
      </c>
      <c r="T66" s="205">
        <v>72</v>
      </c>
      <c r="U66" s="205">
        <v>34</v>
      </c>
      <c r="V66" s="205">
        <v>18</v>
      </c>
      <c r="W66" s="205"/>
      <c r="X66" s="205"/>
      <c r="Y66" s="205">
        <v>16</v>
      </c>
      <c r="Z66" s="218"/>
      <c r="AA66" s="218"/>
      <c r="AB66" s="218"/>
      <c r="AC66" s="218"/>
      <c r="AD66" s="218"/>
      <c r="AE66" s="218"/>
      <c r="AF66" s="205">
        <v>72</v>
      </c>
      <c r="AG66" s="205">
        <v>34</v>
      </c>
      <c r="AH66" s="205">
        <v>2</v>
      </c>
      <c r="AI66" s="205"/>
      <c r="AJ66" s="205"/>
      <c r="AK66" s="206"/>
      <c r="AL66" s="206"/>
      <c r="AM66" s="219"/>
      <c r="AN66" s="217"/>
      <c r="AO66" s="217"/>
      <c r="AP66" s="206"/>
      <c r="AQ66" s="206"/>
      <c r="AR66" s="205"/>
      <c r="AS66" s="205"/>
      <c r="AT66" s="205"/>
      <c r="AU66" s="205"/>
      <c r="AV66" s="205"/>
      <c r="AW66" s="219"/>
      <c r="AX66" s="219"/>
      <c r="AY66" s="219"/>
      <c r="AZ66" s="219"/>
      <c r="BA66" s="313">
        <v>2</v>
      </c>
      <c r="BB66" s="280"/>
      <c r="BC66" s="362" t="s">
        <v>308</v>
      </c>
      <c r="BD66" s="363"/>
      <c r="BE66" s="363"/>
      <c r="BF66" s="363"/>
      <c r="BG66" s="363"/>
      <c r="BH66" s="363"/>
      <c r="BI66" s="364"/>
      <c r="BJ66" s="100"/>
      <c r="BK66" s="100"/>
      <c r="BL66" s="100"/>
      <c r="BM66" s="100"/>
      <c r="BN66" s="100"/>
      <c r="BO66" s="100"/>
      <c r="BP66" s="100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</row>
    <row r="67" spans="1:68" ht="33" customHeight="1">
      <c r="A67" s="96" t="s">
        <v>183</v>
      </c>
      <c r="B67" s="284" t="s">
        <v>195</v>
      </c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6"/>
      <c r="AL67" s="206"/>
      <c r="AM67" s="219"/>
      <c r="AN67" s="217"/>
      <c r="AO67" s="217"/>
      <c r="AP67" s="206"/>
      <c r="AQ67" s="206"/>
      <c r="AR67" s="205"/>
      <c r="AS67" s="205"/>
      <c r="AT67" s="205"/>
      <c r="AU67" s="205"/>
      <c r="AV67" s="205"/>
      <c r="AW67" s="219"/>
      <c r="AX67" s="219"/>
      <c r="AY67" s="219"/>
      <c r="AZ67" s="219"/>
      <c r="BA67" s="313"/>
      <c r="BB67" s="313"/>
      <c r="BC67" s="311"/>
      <c r="BD67" s="311"/>
      <c r="BE67" s="311"/>
      <c r="BF67" s="311"/>
      <c r="BG67" s="311"/>
      <c r="BH67" s="311"/>
      <c r="BI67" s="312"/>
      <c r="BJ67" s="10"/>
      <c r="BK67" s="10"/>
      <c r="BL67" s="10"/>
      <c r="BM67" s="10"/>
      <c r="BN67" s="10"/>
      <c r="BO67" s="10"/>
      <c r="BP67" s="10"/>
    </row>
    <row r="68" spans="1:125" s="117" customFormat="1" ht="33" customHeight="1">
      <c r="A68" s="97" t="s">
        <v>184</v>
      </c>
      <c r="B68" s="283" t="s">
        <v>152</v>
      </c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05"/>
      <c r="S68" s="205">
        <v>1</v>
      </c>
      <c r="T68" s="205">
        <f>Z68</f>
        <v>90</v>
      </c>
      <c r="U68" s="205">
        <f>AA68</f>
        <v>40</v>
      </c>
      <c r="V68" s="205">
        <f>2*8</f>
        <v>16</v>
      </c>
      <c r="W68" s="205"/>
      <c r="X68" s="205"/>
      <c r="Y68" s="205">
        <f>U68-V68</f>
        <v>24</v>
      </c>
      <c r="Z68" s="205">
        <v>90</v>
      </c>
      <c r="AA68" s="205">
        <f>2*8+2*12</f>
        <v>40</v>
      </c>
      <c r="AB68" s="205">
        <v>3</v>
      </c>
      <c r="AC68" s="205"/>
      <c r="AD68" s="205"/>
      <c r="AE68" s="205"/>
      <c r="AF68" s="205"/>
      <c r="AG68" s="205"/>
      <c r="AH68" s="205"/>
      <c r="AI68" s="205"/>
      <c r="AJ68" s="205"/>
      <c r="AK68" s="206"/>
      <c r="AL68" s="206"/>
      <c r="AM68" s="205"/>
      <c r="AN68" s="206"/>
      <c r="AO68" s="206"/>
      <c r="AP68" s="206"/>
      <c r="AQ68" s="206"/>
      <c r="AR68" s="205"/>
      <c r="AS68" s="205"/>
      <c r="AT68" s="205"/>
      <c r="AU68" s="205"/>
      <c r="AV68" s="205"/>
      <c r="AW68" s="219"/>
      <c r="AX68" s="205"/>
      <c r="AY68" s="205"/>
      <c r="AZ68" s="219"/>
      <c r="BA68" s="313">
        <v>3</v>
      </c>
      <c r="BB68" s="313"/>
      <c r="BC68" s="331" t="s">
        <v>215</v>
      </c>
      <c r="BD68" s="331"/>
      <c r="BE68" s="331"/>
      <c r="BF68" s="331"/>
      <c r="BG68" s="331"/>
      <c r="BH68" s="331"/>
      <c r="BI68" s="332"/>
      <c r="BJ68" s="106"/>
      <c r="BK68" s="106"/>
      <c r="BL68" s="106"/>
      <c r="BM68" s="106"/>
      <c r="BN68" s="106"/>
      <c r="BO68" s="106"/>
      <c r="BP68" s="106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</row>
    <row r="69" spans="1:125" s="135" customFormat="1" ht="33" customHeight="1">
      <c r="A69" s="95" t="s">
        <v>235</v>
      </c>
      <c r="B69" s="283" t="s">
        <v>399</v>
      </c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06"/>
      <c r="S69" s="206">
        <v>1</v>
      </c>
      <c r="T69" s="206">
        <f>Z69</f>
        <v>90</v>
      </c>
      <c r="U69" s="206">
        <f>AA69</f>
        <v>40</v>
      </c>
      <c r="V69" s="206">
        <f>2*10</f>
        <v>20</v>
      </c>
      <c r="W69" s="206"/>
      <c r="X69" s="206">
        <f>U69-V69</f>
        <v>20</v>
      </c>
      <c r="Y69" s="206"/>
      <c r="Z69" s="206">
        <v>90</v>
      </c>
      <c r="AA69" s="206">
        <f>2*10+2*10</f>
        <v>40</v>
      </c>
      <c r="AB69" s="206">
        <v>3</v>
      </c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17"/>
      <c r="AN69" s="217"/>
      <c r="AO69" s="217"/>
      <c r="AP69" s="206"/>
      <c r="AQ69" s="206"/>
      <c r="AR69" s="206"/>
      <c r="AS69" s="206"/>
      <c r="AT69" s="206"/>
      <c r="AU69" s="206"/>
      <c r="AV69" s="206"/>
      <c r="AW69" s="217"/>
      <c r="AX69" s="217"/>
      <c r="AY69" s="217"/>
      <c r="AZ69" s="217"/>
      <c r="BA69" s="315">
        <f>AB69</f>
        <v>3</v>
      </c>
      <c r="BB69" s="315"/>
      <c r="BC69" s="331" t="s">
        <v>417</v>
      </c>
      <c r="BD69" s="331"/>
      <c r="BE69" s="331"/>
      <c r="BF69" s="331"/>
      <c r="BG69" s="331"/>
      <c r="BH69" s="331"/>
      <c r="BI69" s="332"/>
      <c r="BJ69" s="108"/>
      <c r="BK69" s="108"/>
      <c r="BL69" s="108"/>
      <c r="BM69" s="108"/>
      <c r="BN69" s="108"/>
      <c r="BO69" s="108"/>
      <c r="BP69" s="108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4"/>
      <c r="DR69" s="114"/>
      <c r="DS69" s="114"/>
      <c r="DT69" s="114"/>
      <c r="DU69" s="114"/>
    </row>
    <row r="70" spans="1:125" ht="33" customHeight="1">
      <c r="A70" s="94" t="s">
        <v>185</v>
      </c>
      <c r="B70" s="284" t="s">
        <v>179</v>
      </c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6"/>
      <c r="AL70" s="206"/>
      <c r="AM70" s="219"/>
      <c r="AN70" s="217"/>
      <c r="AO70" s="217"/>
      <c r="AP70" s="206"/>
      <c r="AQ70" s="206"/>
      <c r="AR70" s="205"/>
      <c r="AS70" s="205"/>
      <c r="AT70" s="205"/>
      <c r="AU70" s="205"/>
      <c r="AV70" s="205"/>
      <c r="AW70" s="219"/>
      <c r="AX70" s="219"/>
      <c r="AY70" s="219"/>
      <c r="AZ70" s="219"/>
      <c r="BA70" s="313"/>
      <c r="BB70" s="313"/>
      <c r="BC70" s="311"/>
      <c r="BD70" s="311"/>
      <c r="BE70" s="311"/>
      <c r="BF70" s="311"/>
      <c r="BG70" s="311"/>
      <c r="BH70" s="311"/>
      <c r="BI70" s="312"/>
      <c r="BJ70" s="10"/>
      <c r="BK70" s="10"/>
      <c r="BL70" s="10"/>
      <c r="BM70" s="10"/>
      <c r="BN70" s="10"/>
      <c r="BO70" s="10"/>
      <c r="BP70" s="10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</row>
    <row r="71" spans="1:125" s="136" customFormat="1" ht="33" customHeight="1">
      <c r="A71" s="95" t="s">
        <v>186</v>
      </c>
      <c r="B71" s="283" t="s">
        <v>331</v>
      </c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06">
        <v>3</v>
      </c>
      <c r="S71" s="206">
        <v>2</v>
      </c>
      <c r="T71" s="206">
        <f>AC71+AF71</f>
        <v>200</v>
      </c>
      <c r="U71" s="206">
        <f>AD71+AG71</f>
        <v>109</v>
      </c>
      <c r="V71" s="206">
        <f>5*2+2*5</f>
        <v>20</v>
      </c>
      <c r="W71" s="206"/>
      <c r="X71" s="206">
        <f>U71-V71</f>
        <v>89</v>
      </c>
      <c r="Y71" s="206"/>
      <c r="Z71" s="206"/>
      <c r="AA71" s="206"/>
      <c r="AB71" s="206"/>
      <c r="AC71" s="206">
        <v>110</v>
      </c>
      <c r="AD71" s="206">
        <f>3*17+2*5</f>
        <v>61</v>
      </c>
      <c r="AE71" s="206">
        <v>3</v>
      </c>
      <c r="AF71" s="206">
        <v>90</v>
      </c>
      <c r="AG71" s="206">
        <f>2*5+2*19</f>
        <v>48</v>
      </c>
      <c r="AH71" s="206">
        <v>3</v>
      </c>
      <c r="AI71" s="206"/>
      <c r="AJ71" s="206"/>
      <c r="AK71" s="206"/>
      <c r="AL71" s="206"/>
      <c r="AM71" s="217"/>
      <c r="AN71" s="217"/>
      <c r="AO71" s="217"/>
      <c r="AP71" s="206"/>
      <c r="AQ71" s="206"/>
      <c r="AR71" s="206"/>
      <c r="AS71" s="206"/>
      <c r="AT71" s="206"/>
      <c r="AU71" s="206"/>
      <c r="AV71" s="206"/>
      <c r="AW71" s="217"/>
      <c r="AX71" s="217"/>
      <c r="AY71" s="217"/>
      <c r="AZ71" s="217"/>
      <c r="BA71" s="315">
        <f>AH71+AE71</f>
        <v>6</v>
      </c>
      <c r="BB71" s="315"/>
      <c r="BC71" s="331" t="s">
        <v>216</v>
      </c>
      <c r="BD71" s="331"/>
      <c r="BE71" s="331"/>
      <c r="BF71" s="331"/>
      <c r="BG71" s="331"/>
      <c r="BH71" s="331"/>
      <c r="BI71" s="332"/>
      <c r="BJ71" s="30"/>
      <c r="BK71" s="30"/>
      <c r="BL71" s="30"/>
      <c r="BM71" s="30"/>
      <c r="BN71" s="30"/>
      <c r="BO71" s="30"/>
      <c r="BP71" s="30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</row>
    <row r="72" spans="1:68" s="29" customFormat="1" ht="33" customHeight="1">
      <c r="A72" s="98" t="s">
        <v>294</v>
      </c>
      <c r="B72" s="283" t="s">
        <v>402</v>
      </c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06"/>
      <c r="S72" s="206" t="s">
        <v>196</v>
      </c>
      <c r="T72" s="206">
        <f>AI72</f>
        <v>165</v>
      </c>
      <c r="U72" s="206">
        <f>AJ72</f>
        <v>82</v>
      </c>
      <c r="V72" s="206"/>
      <c r="W72" s="216"/>
      <c r="X72" s="206">
        <v>82</v>
      </c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>
        <v>165</v>
      </c>
      <c r="AJ72" s="206">
        <f>18*4+2*5</f>
        <v>82</v>
      </c>
      <c r="AK72" s="206">
        <v>5</v>
      </c>
      <c r="AL72" s="206"/>
      <c r="AM72" s="217"/>
      <c r="AN72" s="217"/>
      <c r="AO72" s="217"/>
      <c r="AP72" s="206"/>
      <c r="AQ72" s="206"/>
      <c r="AR72" s="206"/>
      <c r="AS72" s="206"/>
      <c r="AT72" s="206"/>
      <c r="AU72" s="206"/>
      <c r="AV72" s="206"/>
      <c r="AW72" s="217"/>
      <c r="AX72" s="217"/>
      <c r="AY72" s="217"/>
      <c r="AZ72" s="217"/>
      <c r="BA72" s="315">
        <f>AK72</f>
        <v>5</v>
      </c>
      <c r="BB72" s="315"/>
      <c r="BC72" s="331" t="s">
        <v>217</v>
      </c>
      <c r="BD72" s="331"/>
      <c r="BE72" s="331"/>
      <c r="BF72" s="331"/>
      <c r="BG72" s="331"/>
      <c r="BH72" s="331"/>
      <c r="BI72" s="332"/>
      <c r="BJ72" s="16"/>
      <c r="BK72" s="16"/>
      <c r="BL72" s="16"/>
      <c r="BM72" s="16"/>
      <c r="BN72" s="16"/>
      <c r="BO72" s="16"/>
      <c r="BP72" s="16"/>
    </row>
    <row r="73" spans="1:125" s="137" customFormat="1" ht="33" customHeight="1">
      <c r="A73" s="98" t="s">
        <v>270</v>
      </c>
      <c r="B73" s="283" t="s">
        <v>231</v>
      </c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30"/>
      <c r="S73" s="206">
        <v>9</v>
      </c>
      <c r="T73" s="217">
        <f>AX73</f>
        <v>90</v>
      </c>
      <c r="U73" s="217">
        <f>AY73</f>
        <v>40</v>
      </c>
      <c r="V73" s="206">
        <f>2*5</f>
        <v>10</v>
      </c>
      <c r="W73" s="206"/>
      <c r="X73" s="217">
        <f>U73-V73</f>
        <v>30</v>
      </c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17"/>
      <c r="AN73" s="217"/>
      <c r="AO73" s="217"/>
      <c r="AP73" s="206"/>
      <c r="AQ73" s="206"/>
      <c r="AR73" s="206"/>
      <c r="AS73" s="206"/>
      <c r="AT73" s="206"/>
      <c r="AU73" s="230"/>
      <c r="AV73" s="230"/>
      <c r="AW73" s="231"/>
      <c r="AX73" s="217">
        <v>90</v>
      </c>
      <c r="AY73" s="217">
        <f>2*5+2*15</f>
        <v>40</v>
      </c>
      <c r="AZ73" s="217">
        <v>3</v>
      </c>
      <c r="BA73" s="279">
        <v>3</v>
      </c>
      <c r="BB73" s="315"/>
      <c r="BC73" s="331" t="s">
        <v>216</v>
      </c>
      <c r="BD73" s="331"/>
      <c r="BE73" s="331"/>
      <c r="BF73" s="331"/>
      <c r="BG73" s="331"/>
      <c r="BH73" s="331"/>
      <c r="BI73" s="332"/>
      <c r="BJ73" s="115"/>
      <c r="BK73" s="115"/>
      <c r="BL73" s="115"/>
      <c r="BM73" s="115"/>
      <c r="BN73" s="115"/>
      <c r="BO73" s="115"/>
      <c r="BP73" s="115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6"/>
    </row>
    <row r="74" spans="1:68" s="117" customFormat="1" ht="33" customHeight="1">
      <c r="A74" s="98" t="s">
        <v>271</v>
      </c>
      <c r="B74" s="283" t="s">
        <v>187</v>
      </c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06"/>
      <c r="S74" s="206">
        <v>9</v>
      </c>
      <c r="T74" s="217">
        <f>AX74</f>
        <v>90</v>
      </c>
      <c r="U74" s="217">
        <f>AY74</f>
        <v>46</v>
      </c>
      <c r="V74" s="206">
        <v>4</v>
      </c>
      <c r="W74" s="217">
        <f>U74-V74</f>
        <v>42</v>
      </c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17"/>
      <c r="AN74" s="217"/>
      <c r="AO74" s="217"/>
      <c r="AP74" s="206"/>
      <c r="AQ74" s="206"/>
      <c r="AR74" s="206"/>
      <c r="AS74" s="206"/>
      <c r="AT74" s="206"/>
      <c r="AU74" s="206"/>
      <c r="AV74" s="206"/>
      <c r="AW74" s="217"/>
      <c r="AX74" s="217">
        <v>90</v>
      </c>
      <c r="AY74" s="217">
        <f>2*2+14*3</f>
        <v>46</v>
      </c>
      <c r="AZ74" s="217">
        <v>3</v>
      </c>
      <c r="BA74" s="279">
        <f>AZ74</f>
        <v>3</v>
      </c>
      <c r="BB74" s="315"/>
      <c r="BC74" s="331" t="s">
        <v>218</v>
      </c>
      <c r="BD74" s="331"/>
      <c r="BE74" s="331"/>
      <c r="BF74" s="331"/>
      <c r="BG74" s="331"/>
      <c r="BH74" s="331"/>
      <c r="BI74" s="332"/>
      <c r="BJ74" s="106"/>
      <c r="BK74" s="106"/>
      <c r="BL74" s="106"/>
      <c r="BM74" s="106"/>
      <c r="BN74" s="106"/>
      <c r="BO74" s="106"/>
      <c r="BP74" s="106"/>
    </row>
    <row r="75" spans="1:68" ht="33" customHeight="1">
      <c r="A75" s="94" t="s">
        <v>188</v>
      </c>
      <c r="B75" s="284" t="s">
        <v>345</v>
      </c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6"/>
      <c r="AL75" s="206"/>
      <c r="AM75" s="219"/>
      <c r="AN75" s="219"/>
      <c r="AO75" s="217"/>
      <c r="AP75" s="206"/>
      <c r="AQ75" s="206"/>
      <c r="AR75" s="205"/>
      <c r="AS75" s="205"/>
      <c r="AT75" s="205"/>
      <c r="AU75" s="205"/>
      <c r="AV75" s="205"/>
      <c r="AW75" s="205"/>
      <c r="AX75" s="205"/>
      <c r="AY75" s="205"/>
      <c r="AZ75" s="219"/>
      <c r="BA75" s="313"/>
      <c r="BB75" s="313"/>
      <c r="BC75" s="311"/>
      <c r="BD75" s="311"/>
      <c r="BE75" s="311"/>
      <c r="BF75" s="311"/>
      <c r="BG75" s="311"/>
      <c r="BH75" s="311"/>
      <c r="BI75" s="312"/>
      <c r="BJ75" s="10"/>
      <c r="BK75" s="10"/>
      <c r="BL75" s="10"/>
      <c r="BM75" s="10"/>
      <c r="BN75" s="10"/>
      <c r="BO75" s="10"/>
      <c r="BP75" s="10"/>
    </row>
    <row r="76" spans="1:125" s="29" customFormat="1" ht="33" customHeight="1">
      <c r="A76" s="95" t="s">
        <v>190</v>
      </c>
      <c r="B76" s="283" t="s">
        <v>234</v>
      </c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06">
        <v>5</v>
      </c>
      <c r="S76" s="206">
        <v>4</v>
      </c>
      <c r="T76" s="206">
        <f>AI76+AL76</f>
        <v>200</v>
      </c>
      <c r="U76" s="206">
        <f>AJ76+AM76</f>
        <v>104</v>
      </c>
      <c r="V76" s="206">
        <f>2*5+2*3</f>
        <v>16</v>
      </c>
      <c r="W76" s="206">
        <f>U76-V76</f>
        <v>88</v>
      </c>
      <c r="X76" s="206"/>
      <c r="Y76" s="206"/>
      <c r="Z76" s="206"/>
      <c r="AA76" s="206"/>
      <c r="AB76" s="206"/>
      <c r="AC76" s="216"/>
      <c r="AD76" s="216"/>
      <c r="AE76" s="216"/>
      <c r="AF76" s="216"/>
      <c r="AG76" s="216"/>
      <c r="AH76" s="216"/>
      <c r="AI76" s="206">
        <v>110</v>
      </c>
      <c r="AJ76" s="206">
        <f>3*18+5*2</f>
        <v>64</v>
      </c>
      <c r="AK76" s="206">
        <v>3</v>
      </c>
      <c r="AL76" s="206">
        <v>90</v>
      </c>
      <c r="AM76" s="206">
        <f>2*3+2*17</f>
        <v>40</v>
      </c>
      <c r="AN76" s="206">
        <v>3</v>
      </c>
      <c r="AO76" s="217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17"/>
      <c r="BA76" s="315">
        <f>AN76+AK76</f>
        <v>6</v>
      </c>
      <c r="BB76" s="315"/>
      <c r="BC76" s="328" t="s">
        <v>219</v>
      </c>
      <c r="BD76" s="329"/>
      <c r="BE76" s="329"/>
      <c r="BF76" s="329"/>
      <c r="BG76" s="329"/>
      <c r="BH76" s="329"/>
      <c r="BI76" s="330"/>
      <c r="BJ76" s="16"/>
      <c r="BK76" s="16"/>
      <c r="BL76" s="16"/>
      <c r="BM76" s="16"/>
      <c r="BN76" s="16"/>
      <c r="BO76" s="16"/>
      <c r="BP76" s="16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</row>
    <row r="77" spans="1:68" ht="33" customHeight="1">
      <c r="A77" s="99" t="s">
        <v>191</v>
      </c>
      <c r="B77" s="320" t="s">
        <v>346</v>
      </c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2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17"/>
      <c r="AN77" s="217"/>
      <c r="AO77" s="217"/>
      <c r="AP77" s="206"/>
      <c r="AQ77" s="206"/>
      <c r="AR77" s="206"/>
      <c r="AS77" s="206"/>
      <c r="AT77" s="206"/>
      <c r="AU77" s="206"/>
      <c r="AV77" s="206"/>
      <c r="AW77" s="217"/>
      <c r="AX77" s="217"/>
      <c r="AY77" s="217"/>
      <c r="AZ77" s="217"/>
      <c r="BA77" s="315"/>
      <c r="BB77" s="315"/>
      <c r="BC77" s="311"/>
      <c r="BD77" s="311"/>
      <c r="BE77" s="311"/>
      <c r="BF77" s="311"/>
      <c r="BG77" s="311"/>
      <c r="BH77" s="311"/>
      <c r="BI77" s="312"/>
      <c r="BJ77" s="10"/>
      <c r="BK77" s="10"/>
      <c r="BL77" s="10"/>
      <c r="BM77" s="10"/>
      <c r="BN77" s="10"/>
      <c r="BO77" s="10"/>
      <c r="BP77" s="10"/>
    </row>
    <row r="78" spans="1:125" s="114" customFormat="1" ht="33" customHeight="1">
      <c r="A78" s="98" t="s">
        <v>192</v>
      </c>
      <c r="B78" s="323" t="s">
        <v>283</v>
      </c>
      <c r="C78" s="323"/>
      <c r="D78" s="323"/>
      <c r="E78" s="323"/>
      <c r="F78" s="323"/>
      <c r="G78" s="323"/>
      <c r="H78" s="323"/>
      <c r="I78" s="323"/>
      <c r="J78" s="323"/>
      <c r="K78" s="323"/>
      <c r="L78" s="323"/>
      <c r="M78" s="323"/>
      <c r="N78" s="323"/>
      <c r="O78" s="323"/>
      <c r="P78" s="323"/>
      <c r="Q78" s="323"/>
      <c r="R78" s="206"/>
      <c r="S78" s="206">
        <v>5</v>
      </c>
      <c r="T78" s="206">
        <f>AL78</f>
        <v>90</v>
      </c>
      <c r="U78" s="206">
        <f>AM78</f>
        <v>40</v>
      </c>
      <c r="V78" s="206">
        <f>2*3</f>
        <v>6</v>
      </c>
      <c r="W78" s="206">
        <f>U78-V78</f>
        <v>34</v>
      </c>
      <c r="X78" s="206"/>
      <c r="Y78" s="206"/>
      <c r="Z78" s="206"/>
      <c r="AA78" s="206"/>
      <c r="AB78" s="206"/>
      <c r="AC78" s="206"/>
      <c r="AD78" s="206"/>
      <c r="AE78" s="206"/>
      <c r="AF78" s="216"/>
      <c r="AG78" s="216"/>
      <c r="AH78" s="216"/>
      <c r="AI78" s="206"/>
      <c r="AJ78" s="206"/>
      <c r="AK78" s="206"/>
      <c r="AL78" s="206">
        <v>90</v>
      </c>
      <c r="AM78" s="206">
        <f>2*3+2*17</f>
        <v>40</v>
      </c>
      <c r="AN78" s="206">
        <v>3</v>
      </c>
      <c r="AO78" s="217"/>
      <c r="AP78" s="206"/>
      <c r="AQ78" s="206"/>
      <c r="AR78" s="206"/>
      <c r="AS78" s="206"/>
      <c r="AT78" s="206"/>
      <c r="AU78" s="206"/>
      <c r="AV78" s="206"/>
      <c r="AW78" s="217"/>
      <c r="AX78" s="217"/>
      <c r="AY78" s="217"/>
      <c r="AZ78" s="217"/>
      <c r="BA78" s="315">
        <f>AN78</f>
        <v>3</v>
      </c>
      <c r="BB78" s="315"/>
      <c r="BC78" s="331" t="s">
        <v>220</v>
      </c>
      <c r="BD78" s="331"/>
      <c r="BE78" s="331"/>
      <c r="BF78" s="331"/>
      <c r="BG78" s="331"/>
      <c r="BH78" s="331"/>
      <c r="BI78" s="332"/>
      <c r="BJ78" s="108"/>
      <c r="BK78" s="108"/>
      <c r="BL78" s="108"/>
      <c r="BM78" s="108"/>
      <c r="BN78" s="108"/>
      <c r="BO78" s="108"/>
      <c r="BP78" s="108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</row>
    <row r="79" spans="1:125" s="132" customFormat="1" ht="33" customHeight="1">
      <c r="A79" s="98" t="s">
        <v>282</v>
      </c>
      <c r="B79" s="283" t="s">
        <v>155</v>
      </c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06"/>
      <c r="S79" s="206">
        <v>9</v>
      </c>
      <c r="T79" s="217">
        <f>AX79</f>
        <v>90</v>
      </c>
      <c r="U79" s="217">
        <f>AY79</f>
        <v>40</v>
      </c>
      <c r="V79" s="206">
        <v>10</v>
      </c>
      <c r="W79" s="217">
        <f>U79-V79</f>
        <v>30</v>
      </c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17"/>
      <c r="AN79" s="217"/>
      <c r="AO79" s="217"/>
      <c r="AP79" s="206"/>
      <c r="AQ79" s="206"/>
      <c r="AR79" s="216"/>
      <c r="AS79" s="216"/>
      <c r="AT79" s="216"/>
      <c r="AU79" s="206"/>
      <c r="AV79" s="206"/>
      <c r="AW79" s="217"/>
      <c r="AX79" s="217">
        <v>90</v>
      </c>
      <c r="AY79" s="217">
        <f>2*5+3*10</f>
        <v>40</v>
      </c>
      <c r="AZ79" s="217">
        <v>3</v>
      </c>
      <c r="BA79" s="279">
        <f>AZ79</f>
        <v>3</v>
      </c>
      <c r="BB79" s="315"/>
      <c r="BC79" s="331" t="s">
        <v>221</v>
      </c>
      <c r="BD79" s="331"/>
      <c r="BE79" s="331"/>
      <c r="BF79" s="331"/>
      <c r="BG79" s="331"/>
      <c r="BH79" s="331"/>
      <c r="BI79" s="332"/>
      <c r="BJ79" s="112"/>
      <c r="BK79" s="112"/>
      <c r="BL79" s="112"/>
      <c r="BM79" s="112"/>
      <c r="BN79" s="112"/>
      <c r="BO79" s="112"/>
      <c r="BP79" s="112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</row>
    <row r="80" spans="1:125" s="28" customFormat="1" ht="33" customHeight="1">
      <c r="A80" s="99" t="s">
        <v>267</v>
      </c>
      <c r="B80" s="401" t="s">
        <v>347</v>
      </c>
      <c r="C80" s="401"/>
      <c r="D80" s="401"/>
      <c r="E80" s="401"/>
      <c r="F80" s="401"/>
      <c r="G80" s="401"/>
      <c r="H80" s="401"/>
      <c r="I80" s="401"/>
      <c r="J80" s="401"/>
      <c r="K80" s="401"/>
      <c r="L80" s="401"/>
      <c r="M80" s="401"/>
      <c r="N80" s="401"/>
      <c r="O80" s="401"/>
      <c r="P80" s="401"/>
      <c r="Q80" s="401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32"/>
      <c r="AG80" s="232"/>
      <c r="AH80" s="232"/>
      <c r="AI80" s="220"/>
      <c r="AJ80" s="220"/>
      <c r="AK80" s="220"/>
      <c r="AL80" s="220"/>
      <c r="AM80" s="220"/>
      <c r="AN80" s="220"/>
      <c r="AO80" s="221"/>
      <c r="AP80" s="220"/>
      <c r="AQ80" s="220"/>
      <c r="AR80" s="220"/>
      <c r="AS80" s="220"/>
      <c r="AT80" s="220"/>
      <c r="AU80" s="220"/>
      <c r="AV80" s="220"/>
      <c r="AW80" s="221"/>
      <c r="AX80" s="221"/>
      <c r="AY80" s="221"/>
      <c r="AZ80" s="221"/>
      <c r="BA80" s="315"/>
      <c r="BB80" s="315"/>
      <c r="BC80" s="311"/>
      <c r="BD80" s="311"/>
      <c r="BE80" s="311"/>
      <c r="BF80" s="311"/>
      <c r="BG80" s="311"/>
      <c r="BH80" s="311"/>
      <c r="BI80" s="312"/>
      <c r="BJ80" s="20"/>
      <c r="BK80" s="20"/>
      <c r="BL80" s="20"/>
      <c r="BM80" s="20"/>
      <c r="BN80" s="20"/>
      <c r="BO80" s="20"/>
      <c r="BP80" s="20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</row>
    <row r="81" spans="1:125" s="114" customFormat="1" ht="33" customHeight="1">
      <c r="A81" s="98" t="s">
        <v>193</v>
      </c>
      <c r="B81" s="283" t="s">
        <v>151</v>
      </c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06"/>
      <c r="S81" s="206">
        <v>7</v>
      </c>
      <c r="T81" s="206">
        <f>AR81</f>
        <v>90</v>
      </c>
      <c r="U81" s="206">
        <f>AS81</f>
        <v>40</v>
      </c>
      <c r="V81" s="206">
        <v>6</v>
      </c>
      <c r="W81" s="206">
        <v>34</v>
      </c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17"/>
      <c r="AN81" s="217"/>
      <c r="AO81" s="217"/>
      <c r="AP81" s="206"/>
      <c r="AQ81" s="206"/>
      <c r="AR81" s="206">
        <v>90</v>
      </c>
      <c r="AS81" s="206">
        <f>2*3+34</f>
        <v>40</v>
      </c>
      <c r="AT81" s="206">
        <v>3</v>
      </c>
      <c r="AU81" s="206"/>
      <c r="AV81" s="206"/>
      <c r="AW81" s="217"/>
      <c r="AX81" s="217"/>
      <c r="AY81" s="217"/>
      <c r="AZ81" s="217"/>
      <c r="BA81" s="315">
        <v>3</v>
      </c>
      <c r="BB81" s="315"/>
      <c r="BC81" s="328" t="s">
        <v>222</v>
      </c>
      <c r="BD81" s="329"/>
      <c r="BE81" s="329"/>
      <c r="BF81" s="329"/>
      <c r="BG81" s="329"/>
      <c r="BH81" s="329"/>
      <c r="BI81" s="330"/>
      <c r="BJ81" s="108"/>
      <c r="BK81" s="108"/>
      <c r="BL81" s="108"/>
      <c r="BM81" s="108"/>
      <c r="BN81" s="108"/>
      <c r="BO81" s="108"/>
      <c r="BP81" s="108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</row>
    <row r="82" spans="1:125" s="29" customFormat="1" ht="33" customHeight="1">
      <c r="A82" s="98" t="s">
        <v>363</v>
      </c>
      <c r="B82" s="283" t="s">
        <v>238</v>
      </c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06"/>
      <c r="S82" s="206" t="s">
        <v>239</v>
      </c>
      <c r="T82" s="206">
        <f>AR82+AU82</f>
        <v>200</v>
      </c>
      <c r="U82" s="206">
        <f>AS82+AV82</f>
        <v>107</v>
      </c>
      <c r="V82" s="206">
        <f>2*6+2*6</f>
        <v>24</v>
      </c>
      <c r="W82" s="206">
        <f>U82-V82</f>
        <v>83</v>
      </c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17"/>
      <c r="AN82" s="217"/>
      <c r="AO82" s="217"/>
      <c r="AP82" s="206"/>
      <c r="AQ82" s="206"/>
      <c r="AR82" s="206">
        <v>110</v>
      </c>
      <c r="AS82" s="206">
        <f>2*6+17*3</f>
        <v>63</v>
      </c>
      <c r="AT82" s="206">
        <v>3</v>
      </c>
      <c r="AU82" s="206">
        <v>90</v>
      </c>
      <c r="AV82" s="206">
        <f>2*16+2*6</f>
        <v>44</v>
      </c>
      <c r="AW82" s="217">
        <v>3</v>
      </c>
      <c r="AX82" s="217"/>
      <c r="AY82" s="217"/>
      <c r="AZ82" s="217"/>
      <c r="BA82" s="398">
        <f>AW82+AT82</f>
        <v>6</v>
      </c>
      <c r="BB82" s="311"/>
      <c r="BC82" s="328" t="s">
        <v>409</v>
      </c>
      <c r="BD82" s="329"/>
      <c r="BE82" s="329"/>
      <c r="BF82" s="329"/>
      <c r="BG82" s="329"/>
      <c r="BH82" s="329"/>
      <c r="BI82" s="330"/>
      <c r="BJ82" s="16"/>
      <c r="BK82" s="16"/>
      <c r="BL82" s="16"/>
      <c r="BM82" s="16"/>
      <c r="BN82" s="16"/>
      <c r="BO82" s="16"/>
      <c r="BP82" s="16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</row>
    <row r="83" spans="1:125" s="29" customFormat="1" ht="33" customHeight="1">
      <c r="A83" s="94" t="s">
        <v>209</v>
      </c>
      <c r="B83" s="284" t="s">
        <v>348</v>
      </c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315"/>
      <c r="BB83" s="315"/>
      <c r="BC83" s="311"/>
      <c r="BD83" s="311"/>
      <c r="BE83" s="311"/>
      <c r="BF83" s="311"/>
      <c r="BG83" s="311"/>
      <c r="BH83" s="311"/>
      <c r="BI83" s="312"/>
      <c r="BJ83" s="16"/>
      <c r="BK83" s="16"/>
      <c r="BL83" s="16"/>
      <c r="BM83" s="16"/>
      <c r="BN83" s="16"/>
      <c r="BO83" s="16"/>
      <c r="BP83" s="16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</row>
    <row r="84" spans="1:125" s="29" customFormat="1" ht="33" customHeight="1">
      <c r="A84" s="95" t="s">
        <v>208</v>
      </c>
      <c r="B84" s="283" t="s">
        <v>144</v>
      </c>
      <c r="C84" s="283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06">
        <v>6</v>
      </c>
      <c r="S84" s="206">
        <v>5</v>
      </c>
      <c r="T84" s="206">
        <f>AL84+AO84</f>
        <v>318</v>
      </c>
      <c r="U84" s="206">
        <f>AM84+AP84</f>
        <v>168</v>
      </c>
      <c r="V84" s="206">
        <f>2*(13+3)</f>
        <v>32</v>
      </c>
      <c r="W84" s="206">
        <f>U84-V84</f>
        <v>136</v>
      </c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>
        <v>198</v>
      </c>
      <c r="AM84" s="206">
        <f>17*4+13*2</f>
        <v>94</v>
      </c>
      <c r="AN84" s="206">
        <v>6</v>
      </c>
      <c r="AO84" s="206">
        <v>120</v>
      </c>
      <c r="AP84" s="206">
        <f>4*17+2*3</f>
        <v>74</v>
      </c>
      <c r="AQ84" s="206">
        <v>3</v>
      </c>
      <c r="AR84" s="206"/>
      <c r="AS84" s="206"/>
      <c r="AT84" s="206"/>
      <c r="AU84" s="206"/>
      <c r="AV84" s="206"/>
      <c r="AW84" s="206"/>
      <c r="AX84" s="206"/>
      <c r="AY84" s="206"/>
      <c r="AZ84" s="206"/>
      <c r="BA84" s="315">
        <f>AN84+AQ84</f>
        <v>9</v>
      </c>
      <c r="BB84" s="315"/>
      <c r="BC84" s="311" t="s">
        <v>224</v>
      </c>
      <c r="BD84" s="311"/>
      <c r="BE84" s="311"/>
      <c r="BF84" s="311"/>
      <c r="BG84" s="311"/>
      <c r="BH84" s="311"/>
      <c r="BI84" s="312"/>
      <c r="BJ84" s="16"/>
      <c r="BK84" s="16"/>
      <c r="BL84" s="16"/>
      <c r="BM84" s="16"/>
      <c r="BN84" s="16"/>
      <c r="BO84" s="16"/>
      <c r="BP84" s="16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</row>
    <row r="85" spans="1:68" ht="33" customHeight="1">
      <c r="A85" s="95" t="s">
        <v>210</v>
      </c>
      <c r="B85" s="283" t="s">
        <v>146</v>
      </c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05">
        <v>6</v>
      </c>
      <c r="S85" s="205"/>
      <c r="T85" s="206">
        <f>AO85</f>
        <v>120</v>
      </c>
      <c r="U85" s="206">
        <f>AP85</f>
        <v>71</v>
      </c>
      <c r="V85" s="206">
        <f>2*10</f>
        <v>20</v>
      </c>
      <c r="W85" s="206">
        <f>U85-V85</f>
        <v>51</v>
      </c>
      <c r="X85" s="205"/>
      <c r="Y85" s="205"/>
      <c r="Z85" s="205"/>
      <c r="AA85" s="205"/>
      <c r="AB85" s="206"/>
      <c r="AC85" s="206"/>
      <c r="AD85" s="205"/>
      <c r="AE85" s="205"/>
      <c r="AF85" s="205"/>
      <c r="AG85" s="205"/>
      <c r="AH85" s="205"/>
      <c r="AI85" s="205"/>
      <c r="AJ85" s="205"/>
      <c r="AK85" s="206"/>
      <c r="AL85" s="206"/>
      <c r="AM85" s="205"/>
      <c r="AN85" s="206"/>
      <c r="AO85" s="206">
        <v>120</v>
      </c>
      <c r="AP85" s="206">
        <f>10*2+17*3</f>
        <v>71</v>
      </c>
      <c r="AQ85" s="206">
        <v>3</v>
      </c>
      <c r="AR85" s="205"/>
      <c r="AS85" s="205"/>
      <c r="AT85" s="205"/>
      <c r="AU85" s="233"/>
      <c r="AV85" s="233"/>
      <c r="AW85" s="234"/>
      <c r="AX85" s="205"/>
      <c r="AY85" s="205"/>
      <c r="AZ85" s="205"/>
      <c r="BA85" s="313">
        <f>AQ85</f>
        <v>3</v>
      </c>
      <c r="BB85" s="280"/>
      <c r="BC85" s="311" t="s">
        <v>225</v>
      </c>
      <c r="BD85" s="311"/>
      <c r="BE85" s="311"/>
      <c r="BF85" s="311"/>
      <c r="BG85" s="311"/>
      <c r="BH85" s="311"/>
      <c r="BI85" s="312"/>
      <c r="BJ85" s="10"/>
      <c r="BK85" s="10"/>
      <c r="BL85" s="10"/>
      <c r="BM85" s="10"/>
      <c r="BN85" s="10"/>
      <c r="BO85" s="10"/>
      <c r="BP85" s="10"/>
    </row>
    <row r="86" spans="1:125" s="114" customFormat="1" ht="33" customHeight="1">
      <c r="A86" s="95" t="s">
        <v>364</v>
      </c>
      <c r="B86" s="283" t="s">
        <v>145</v>
      </c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06">
        <v>8</v>
      </c>
      <c r="S86" s="206">
        <v>7</v>
      </c>
      <c r="T86" s="206">
        <f>AR86+AU86</f>
        <v>335</v>
      </c>
      <c r="U86" s="206">
        <f>AS86+AV86</f>
        <v>176</v>
      </c>
      <c r="V86" s="206">
        <f>2*22</f>
        <v>44</v>
      </c>
      <c r="W86" s="206">
        <f>U86-V86</f>
        <v>132</v>
      </c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>
        <v>170</v>
      </c>
      <c r="AS86" s="206">
        <f>17*4+11*2</f>
        <v>90</v>
      </c>
      <c r="AT86" s="206">
        <v>5</v>
      </c>
      <c r="AU86" s="206">
        <v>165</v>
      </c>
      <c r="AV86" s="206">
        <f>16*4+11*2</f>
        <v>86</v>
      </c>
      <c r="AW86" s="206">
        <v>5</v>
      </c>
      <c r="AX86" s="206"/>
      <c r="AY86" s="206"/>
      <c r="AZ86" s="206"/>
      <c r="BA86" s="315">
        <f>AT86+AW86</f>
        <v>10</v>
      </c>
      <c r="BB86" s="315"/>
      <c r="BC86" s="311" t="s">
        <v>225</v>
      </c>
      <c r="BD86" s="311"/>
      <c r="BE86" s="311"/>
      <c r="BF86" s="311"/>
      <c r="BG86" s="311"/>
      <c r="BH86" s="311"/>
      <c r="BI86" s="312"/>
      <c r="BJ86" s="108"/>
      <c r="BK86" s="108"/>
      <c r="BL86" s="108"/>
      <c r="BM86" s="108"/>
      <c r="BN86" s="108"/>
      <c r="BO86" s="108"/>
      <c r="BP86" s="108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</row>
    <row r="87" spans="1:68" ht="61.5" customHeight="1">
      <c r="A87" s="96" t="s">
        <v>244</v>
      </c>
      <c r="B87" s="320" t="s">
        <v>349</v>
      </c>
      <c r="C87" s="321"/>
      <c r="D87" s="321"/>
      <c r="E87" s="321"/>
      <c r="F87" s="321"/>
      <c r="G87" s="321"/>
      <c r="H87" s="321"/>
      <c r="I87" s="321"/>
      <c r="J87" s="321"/>
      <c r="K87" s="321"/>
      <c r="L87" s="321"/>
      <c r="M87" s="321"/>
      <c r="N87" s="321"/>
      <c r="O87" s="321"/>
      <c r="P87" s="321"/>
      <c r="Q87" s="322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6"/>
      <c r="AL87" s="206"/>
      <c r="AM87" s="219"/>
      <c r="AN87" s="217"/>
      <c r="AO87" s="217"/>
      <c r="AP87" s="206"/>
      <c r="AQ87" s="206"/>
      <c r="AR87" s="205"/>
      <c r="AS87" s="205"/>
      <c r="AT87" s="205"/>
      <c r="AU87" s="205"/>
      <c r="AV87" s="205"/>
      <c r="AW87" s="219"/>
      <c r="AX87" s="219"/>
      <c r="AY87" s="219"/>
      <c r="AZ87" s="219"/>
      <c r="BA87" s="313"/>
      <c r="BB87" s="280"/>
      <c r="BC87" s="311"/>
      <c r="BD87" s="311"/>
      <c r="BE87" s="311"/>
      <c r="BF87" s="311"/>
      <c r="BG87" s="311"/>
      <c r="BH87" s="311"/>
      <c r="BI87" s="312"/>
      <c r="BJ87" s="10"/>
      <c r="BK87" s="10"/>
      <c r="BL87" s="10"/>
      <c r="BM87" s="10"/>
      <c r="BN87" s="10"/>
      <c r="BO87" s="10"/>
      <c r="BP87" s="10"/>
    </row>
    <row r="88" spans="1:125" s="117" customFormat="1" ht="31.5" customHeight="1">
      <c r="A88" s="97" t="s">
        <v>245</v>
      </c>
      <c r="B88" s="283" t="s">
        <v>253</v>
      </c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05"/>
      <c r="S88" s="205">
        <v>9</v>
      </c>
      <c r="T88" s="219">
        <f>AX88</f>
        <v>90</v>
      </c>
      <c r="U88" s="219">
        <f>AY88</f>
        <v>46</v>
      </c>
      <c r="V88" s="205">
        <v>10</v>
      </c>
      <c r="W88" s="219">
        <f>U88-V88</f>
        <v>36</v>
      </c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6"/>
      <c r="AL88" s="206"/>
      <c r="AM88" s="219"/>
      <c r="AN88" s="217"/>
      <c r="AO88" s="217"/>
      <c r="AP88" s="206"/>
      <c r="AQ88" s="206"/>
      <c r="AR88" s="205"/>
      <c r="AS88" s="205"/>
      <c r="AT88" s="205"/>
      <c r="AU88" s="205"/>
      <c r="AV88" s="205"/>
      <c r="AW88" s="219"/>
      <c r="AX88" s="219">
        <v>90</v>
      </c>
      <c r="AY88" s="219">
        <f>2*5+2*18</f>
        <v>46</v>
      </c>
      <c r="AZ88" s="219">
        <v>3</v>
      </c>
      <c r="BA88" s="400">
        <f>AZ88</f>
        <v>3</v>
      </c>
      <c r="BB88" s="313"/>
      <c r="BC88" s="308" t="s">
        <v>226</v>
      </c>
      <c r="BD88" s="309"/>
      <c r="BE88" s="309"/>
      <c r="BF88" s="309"/>
      <c r="BG88" s="309"/>
      <c r="BH88" s="309"/>
      <c r="BI88" s="310"/>
      <c r="BJ88" s="106"/>
      <c r="BK88" s="106"/>
      <c r="BL88" s="106"/>
      <c r="BM88" s="106"/>
      <c r="BN88" s="106"/>
      <c r="BO88" s="106"/>
      <c r="BP88" s="106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7"/>
      <c r="DR88" s="107"/>
      <c r="DS88" s="107"/>
      <c r="DT88" s="107"/>
      <c r="DU88" s="107"/>
    </row>
    <row r="89" spans="1:68" ht="31.5" customHeight="1">
      <c r="A89" s="96" t="s">
        <v>255</v>
      </c>
      <c r="B89" s="324" t="s">
        <v>350</v>
      </c>
      <c r="C89" s="324"/>
      <c r="D89" s="324"/>
      <c r="E89" s="324"/>
      <c r="F89" s="324"/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05"/>
      <c r="AO89" s="206"/>
      <c r="AP89" s="206"/>
      <c r="AQ89" s="206"/>
      <c r="AR89" s="205"/>
      <c r="AS89" s="205"/>
      <c r="AT89" s="205"/>
      <c r="AU89" s="205"/>
      <c r="AV89" s="205"/>
      <c r="AW89" s="205"/>
      <c r="AX89" s="205"/>
      <c r="AY89" s="205"/>
      <c r="AZ89" s="205"/>
      <c r="BA89" s="314"/>
      <c r="BB89" s="314"/>
      <c r="BC89" s="368"/>
      <c r="BD89" s="369"/>
      <c r="BE89" s="369"/>
      <c r="BF89" s="369"/>
      <c r="BG89" s="369"/>
      <c r="BH89" s="369"/>
      <c r="BI89" s="370"/>
      <c r="BJ89" s="10"/>
      <c r="BK89" s="10"/>
      <c r="BL89" s="10"/>
      <c r="BM89" s="10"/>
      <c r="BN89" s="10"/>
      <c r="BO89" s="10"/>
      <c r="BP89" s="10"/>
    </row>
    <row r="90" spans="1:125" s="117" customFormat="1" ht="31.5" customHeight="1">
      <c r="A90" s="98" t="s">
        <v>256</v>
      </c>
      <c r="B90" s="323" t="s">
        <v>296</v>
      </c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206"/>
      <c r="S90" s="206">
        <v>9</v>
      </c>
      <c r="T90" s="217">
        <f>AX90</f>
        <v>90</v>
      </c>
      <c r="U90" s="217">
        <f>AY90</f>
        <v>46</v>
      </c>
      <c r="V90" s="206">
        <v>10</v>
      </c>
      <c r="W90" s="217">
        <f>U90-V90</f>
        <v>36</v>
      </c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17"/>
      <c r="AN90" s="217"/>
      <c r="AO90" s="217"/>
      <c r="AP90" s="206"/>
      <c r="AQ90" s="206"/>
      <c r="AR90" s="206"/>
      <c r="AS90" s="206"/>
      <c r="AT90" s="206"/>
      <c r="AU90" s="206"/>
      <c r="AV90" s="206"/>
      <c r="AW90" s="217"/>
      <c r="AX90" s="217">
        <v>90</v>
      </c>
      <c r="AY90" s="217">
        <f>2*5+2*18</f>
        <v>46</v>
      </c>
      <c r="AZ90" s="217">
        <v>3</v>
      </c>
      <c r="BA90" s="279">
        <f>AZ90</f>
        <v>3</v>
      </c>
      <c r="BB90" s="280"/>
      <c r="BC90" s="308" t="s">
        <v>227</v>
      </c>
      <c r="BD90" s="309"/>
      <c r="BE90" s="309"/>
      <c r="BF90" s="309"/>
      <c r="BG90" s="309"/>
      <c r="BH90" s="309"/>
      <c r="BI90" s="310"/>
      <c r="BJ90" s="106"/>
      <c r="BK90" s="106"/>
      <c r="BL90" s="106"/>
      <c r="BM90" s="106"/>
      <c r="BN90" s="106"/>
      <c r="BO90" s="106"/>
      <c r="BP90" s="106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  <c r="CV90" s="107"/>
      <c r="CW90" s="107"/>
      <c r="CX90" s="107"/>
      <c r="CY90" s="107"/>
      <c r="CZ90" s="107"/>
      <c r="DA90" s="107"/>
      <c r="DB90" s="107"/>
      <c r="DC90" s="107"/>
      <c r="DD90" s="107"/>
      <c r="DE90" s="107"/>
      <c r="DF90" s="107"/>
      <c r="DG90" s="107"/>
      <c r="DH90" s="107"/>
      <c r="DI90" s="107"/>
      <c r="DJ90" s="107"/>
      <c r="DK90" s="107"/>
      <c r="DL90" s="107"/>
      <c r="DM90" s="107"/>
      <c r="DN90" s="107"/>
      <c r="DO90" s="107"/>
      <c r="DP90" s="107"/>
      <c r="DQ90" s="107"/>
      <c r="DR90" s="107"/>
      <c r="DS90" s="107"/>
      <c r="DT90" s="107"/>
      <c r="DU90" s="107"/>
    </row>
    <row r="91" spans="1:68" ht="31.5" customHeight="1">
      <c r="A91" s="94" t="s">
        <v>257</v>
      </c>
      <c r="B91" s="284" t="s">
        <v>352</v>
      </c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05"/>
      <c r="S91" s="205"/>
      <c r="T91" s="206"/>
      <c r="U91" s="206"/>
      <c r="V91" s="206"/>
      <c r="W91" s="206"/>
      <c r="X91" s="215"/>
      <c r="Y91" s="215"/>
      <c r="Z91" s="215"/>
      <c r="AA91" s="215"/>
      <c r="AB91" s="206"/>
      <c r="AC91" s="206"/>
      <c r="AD91" s="215"/>
      <c r="AE91" s="215"/>
      <c r="AF91" s="205"/>
      <c r="AG91" s="205"/>
      <c r="AH91" s="205"/>
      <c r="AI91" s="205"/>
      <c r="AJ91" s="205"/>
      <c r="AK91" s="206"/>
      <c r="AL91" s="206"/>
      <c r="AM91" s="205"/>
      <c r="AN91" s="206"/>
      <c r="AO91" s="206"/>
      <c r="AP91" s="206"/>
      <c r="AQ91" s="206"/>
      <c r="AR91" s="205"/>
      <c r="AS91" s="205"/>
      <c r="AT91" s="215"/>
      <c r="AU91" s="215"/>
      <c r="AV91" s="215"/>
      <c r="AW91" s="215"/>
      <c r="AX91" s="215"/>
      <c r="AY91" s="215"/>
      <c r="AZ91" s="215"/>
      <c r="BA91" s="313"/>
      <c r="BB91" s="313"/>
      <c r="BC91" s="311"/>
      <c r="BD91" s="311"/>
      <c r="BE91" s="311"/>
      <c r="BF91" s="311"/>
      <c r="BG91" s="311"/>
      <c r="BH91" s="311"/>
      <c r="BI91" s="312"/>
      <c r="BJ91" s="10"/>
      <c r="BK91" s="10"/>
      <c r="BL91" s="10"/>
      <c r="BM91" s="10"/>
      <c r="BN91" s="10"/>
      <c r="BO91" s="10"/>
      <c r="BP91" s="10"/>
    </row>
    <row r="92" spans="1:125" s="29" customFormat="1" ht="31.5" customHeight="1">
      <c r="A92" s="95" t="s">
        <v>258</v>
      </c>
      <c r="B92" s="283" t="s">
        <v>148</v>
      </c>
      <c r="C92" s="283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06">
        <v>6</v>
      </c>
      <c r="S92" s="206">
        <v>5</v>
      </c>
      <c r="T92" s="206">
        <f>AL92+AO92</f>
        <v>330</v>
      </c>
      <c r="U92" s="206">
        <f>AM92+AP92</f>
        <v>177</v>
      </c>
      <c r="V92" s="206">
        <f>8*2+2*4</f>
        <v>24</v>
      </c>
      <c r="W92" s="206">
        <f>U92-V92</f>
        <v>153</v>
      </c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>
        <v>120</v>
      </c>
      <c r="AM92" s="206">
        <f>4*17+2*4</f>
        <v>76</v>
      </c>
      <c r="AN92" s="206">
        <v>3</v>
      </c>
      <c r="AO92" s="206">
        <v>210</v>
      </c>
      <c r="AP92" s="206">
        <f>17*5+2*8</f>
        <v>101</v>
      </c>
      <c r="AQ92" s="206">
        <v>6</v>
      </c>
      <c r="AR92" s="206"/>
      <c r="AS92" s="206"/>
      <c r="AT92" s="206"/>
      <c r="AU92" s="206"/>
      <c r="AV92" s="206"/>
      <c r="AW92" s="206"/>
      <c r="AX92" s="206"/>
      <c r="AY92" s="206"/>
      <c r="AZ92" s="206"/>
      <c r="BA92" s="315">
        <f>AN92+AQ92</f>
        <v>9</v>
      </c>
      <c r="BB92" s="315"/>
      <c r="BC92" s="328" t="s">
        <v>373</v>
      </c>
      <c r="BD92" s="329"/>
      <c r="BE92" s="329"/>
      <c r="BF92" s="329"/>
      <c r="BG92" s="329"/>
      <c r="BH92" s="329"/>
      <c r="BI92" s="330"/>
      <c r="BJ92" s="16"/>
      <c r="BK92" s="16"/>
      <c r="BL92" s="16"/>
      <c r="BM92" s="16"/>
      <c r="BN92" s="16"/>
      <c r="BO92" s="16"/>
      <c r="BP92" s="16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</row>
    <row r="93" spans="1:125" s="117" customFormat="1" ht="31.5" customHeight="1">
      <c r="A93" s="95" t="s">
        <v>365</v>
      </c>
      <c r="B93" s="283" t="s">
        <v>149</v>
      </c>
      <c r="C93" s="283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29">
        <v>6.8</v>
      </c>
      <c r="S93" s="229">
        <v>5.7</v>
      </c>
      <c r="T93" s="205">
        <f>AL93+AO93+AR93+AU93</f>
        <v>533</v>
      </c>
      <c r="U93" s="205">
        <f>AM93+AP93+AS93+AV93</f>
        <v>302</v>
      </c>
      <c r="V93" s="205">
        <f>2*5+2*11+2*5+2*13</f>
        <v>68</v>
      </c>
      <c r="W93" s="205">
        <f>U93-V93</f>
        <v>234</v>
      </c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20"/>
      <c r="AL93" s="205">
        <v>95</v>
      </c>
      <c r="AM93" s="205">
        <f>17*3+5*2</f>
        <v>61</v>
      </c>
      <c r="AN93" s="205">
        <v>3</v>
      </c>
      <c r="AO93" s="206">
        <v>120</v>
      </c>
      <c r="AP93" s="206">
        <f>17*3+11*2</f>
        <v>73</v>
      </c>
      <c r="AQ93" s="206">
        <v>3</v>
      </c>
      <c r="AR93" s="205">
        <v>120</v>
      </c>
      <c r="AS93" s="205">
        <f>17*4+5*2</f>
        <v>78</v>
      </c>
      <c r="AT93" s="205">
        <v>3</v>
      </c>
      <c r="AU93" s="206">
        <v>198</v>
      </c>
      <c r="AV93" s="205">
        <f>16*4+13*2</f>
        <v>90</v>
      </c>
      <c r="AW93" s="205">
        <v>6</v>
      </c>
      <c r="AX93" s="205"/>
      <c r="AY93" s="205"/>
      <c r="AZ93" s="205"/>
      <c r="BA93" s="313">
        <f>AN93+AQ93+AT93+AW93</f>
        <v>15</v>
      </c>
      <c r="BB93" s="313"/>
      <c r="BC93" s="331" t="s">
        <v>375</v>
      </c>
      <c r="BD93" s="331"/>
      <c r="BE93" s="331"/>
      <c r="BF93" s="331"/>
      <c r="BG93" s="331"/>
      <c r="BH93" s="331"/>
      <c r="BI93" s="332"/>
      <c r="BJ93" s="106"/>
      <c r="BK93" s="106"/>
      <c r="BL93" s="106"/>
      <c r="BM93" s="106"/>
      <c r="BN93" s="106"/>
      <c r="BO93" s="106"/>
      <c r="BP93" s="106"/>
      <c r="BQ93" s="107"/>
      <c r="BR93" s="107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107"/>
      <c r="CS93" s="107"/>
      <c r="CT93" s="107"/>
      <c r="CU93" s="107"/>
      <c r="CV93" s="107"/>
      <c r="CW93" s="107"/>
      <c r="CX93" s="107"/>
      <c r="CY93" s="107"/>
      <c r="CZ93" s="107"/>
      <c r="DA93" s="107"/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7"/>
      <c r="DM93" s="107"/>
      <c r="DN93" s="107"/>
      <c r="DO93" s="107"/>
      <c r="DP93" s="107"/>
      <c r="DQ93" s="107"/>
      <c r="DR93" s="107"/>
      <c r="DS93" s="107"/>
      <c r="DT93" s="107"/>
      <c r="DU93" s="107"/>
    </row>
    <row r="94" spans="1:68" ht="31.5" customHeight="1">
      <c r="A94" s="95" t="s">
        <v>366</v>
      </c>
      <c r="B94" s="283" t="s">
        <v>150</v>
      </c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05">
        <v>9</v>
      </c>
      <c r="S94" s="205">
        <v>8</v>
      </c>
      <c r="T94" s="205">
        <f>AU94+AX94</f>
        <v>205</v>
      </c>
      <c r="U94" s="205">
        <f>AV94+AY94</f>
        <v>120</v>
      </c>
      <c r="V94" s="205">
        <f>2*7+2*2</f>
        <v>18</v>
      </c>
      <c r="W94" s="205">
        <f>U94-V94</f>
        <v>102</v>
      </c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6"/>
      <c r="AL94" s="205"/>
      <c r="AM94" s="205"/>
      <c r="AN94" s="205"/>
      <c r="AO94" s="206"/>
      <c r="AP94" s="206"/>
      <c r="AQ94" s="206"/>
      <c r="AR94" s="205"/>
      <c r="AS94" s="205"/>
      <c r="AT94" s="205"/>
      <c r="AU94" s="205">
        <v>110</v>
      </c>
      <c r="AV94" s="205">
        <f>2*7+16*3</f>
        <v>62</v>
      </c>
      <c r="AW94" s="205">
        <v>3</v>
      </c>
      <c r="AX94" s="205">
        <v>95</v>
      </c>
      <c r="AY94" s="205">
        <f>2*2+18*3</f>
        <v>58</v>
      </c>
      <c r="AZ94" s="205">
        <v>3</v>
      </c>
      <c r="BA94" s="313">
        <f>AZ94+AW94</f>
        <v>6</v>
      </c>
      <c r="BB94" s="313"/>
      <c r="BC94" s="331" t="s">
        <v>372</v>
      </c>
      <c r="BD94" s="331"/>
      <c r="BE94" s="331"/>
      <c r="BF94" s="331"/>
      <c r="BG94" s="331"/>
      <c r="BH94" s="331"/>
      <c r="BI94" s="332"/>
      <c r="BJ94" s="10"/>
      <c r="BK94" s="10"/>
      <c r="BL94" s="10"/>
      <c r="BM94" s="10"/>
      <c r="BN94" s="10"/>
      <c r="BO94" s="10"/>
      <c r="BP94" s="10"/>
    </row>
    <row r="95" spans="1:68" ht="60" customHeight="1">
      <c r="A95" s="96" t="s">
        <v>297</v>
      </c>
      <c r="B95" s="284" t="s">
        <v>351</v>
      </c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04"/>
      <c r="S95" s="204"/>
      <c r="T95" s="204"/>
      <c r="U95" s="204"/>
      <c r="V95" s="204"/>
      <c r="W95" s="204"/>
      <c r="X95" s="204"/>
      <c r="Y95" s="204"/>
      <c r="Z95" s="235"/>
      <c r="AA95" s="235"/>
      <c r="AB95" s="236"/>
      <c r="AC95" s="235"/>
      <c r="AD95" s="235"/>
      <c r="AE95" s="236"/>
      <c r="AF95" s="235"/>
      <c r="AG95" s="235"/>
      <c r="AH95" s="236"/>
      <c r="AI95" s="235"/>
      <c r="AJ95" s="235"/>
      <c r="AK95" s="235"/>
      <c r="AL95" s="235"/>
      <c r="AM95" s="235"/>
      <c r="AN95" s="236"/>
      <c r="AO95" s="235"/>
      <c r="AP95" s="235"/>
      <c r="AQ95" s="235"/>
      <c r="AR95" s="235"/>
      <c r="AS95" s="235"/>
      <c r="AT95" s="236"/>
      <c r="AU95" s="235"/>
      <c r="AV95" s="235"/>
      <c r="AW95" s="236"/>
      <c r="AX95" s="235"/>
      <c r="AY95" s="235"/>
      <c r="AZ95" s="236"/>
      <c r="BA95" s="319"/>
      <c r="BB95" s="319"/>
      <c r="BC95" s="325"/>
      <c r="BD95" s="326"/>
      <c r="BE95" s="326"/>
      <c r="BF95" s="326"/>
      <c r="BG95" s="326"/>
      <c r="BH95" s="326"/>
      <c r="BI95" s="327"/>
      <c r="BJ95" s="10"/>
      <c r="BK95" s="10"/>
      <c r="BL95" s="10"/>
      <c r="BM95" s="10"/>
      <c r="BN95" s="10"/>
      <c r="BO95" s="10"/>
      <c r="BP95" s="10"/>
    </row>
    <row r="96" spans="1:125" s="117" customFormat="1" ht="33" customHeight="1">
      <c r="A96" s="97" t="s">
        <v>303</v>
      </c>
      <c r="B96" s="283" t="s">
        <v>177</v>
      </c>
      <c r="C96" s="283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06"/>
      <c r="S96" s="206">
        <v>9</v>
      </c>
      <c r="T96" s="217">
        <f>AX96</f>
        <v>90</v>
      </c>
      <c r="U96" s="217">
        <f>AY96</f>
        <v>46</v>
      </c>
      <c r="V96" s="206">
        <v>10</v>
      </c>
      <c r="W96" s="217">
        <f>U96-V96</f>
        <v>36</v>
      </c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17"/>
      <c r="AN96" s="217"/>
      <c r="AO96" s="217"/>
      <c r="AP96" s="206"/>
      <c r="AQ96" s="206"/>
      <c r="AR96" s="206"/>
      <c r="AS96" s="206"/>
      <c r="AT96" s="206"/>
      <c r="AU96" s="206"/>
      <c r="AV96" s="206"/>
      <c r="AW96" s="217"/>
      <c r="AX96" s="217">
        <v>90</v>
      </c>
      <c r="AY96" s="217">
        <f>2*5+2*18</f>
        <v>46</v>
      </c>
      <c r="AZ96" s="217">
        <v>3</v>
      </c>
      <c r="BA96" s="279">
        <f>AZ96</f>
        <v>3</v>
      </c>
      <c r="BB96" s="315"/>
      <c r="BC96" s="308" t="s">
        <v>380</v>
      </c>
      <c r="BD96" s="309"/>
      <c r="BE96" s="309"/>
      <c r="BF96" s="309"/>
      <c r="BG96" s="309"/>
      <c r="BH96" s="309"/>
      <c r="BI96" s="310"/>
      <c r="BJ96" s="106"/>
      <c r="BK96" s="106"/>
      <c r="BL96" s="106"/>
      <c r="BM96" s="106"/>
      <c r="BN96" s="106"/>
      <c r="BO96" s="106"/>
      <c r="BP96" s="106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07"/>
      <c r="CM96" s="107"/>
      <c r="CN96" s="107"/>
      <c r="CO96" s="107"/>
      <c r="CP96" s="107"/>
      <c r="CQ96" s="107"/>
      <c r="CR96" s="107"/>
      <c r="CS96" s="107"/>
      <c r="CT96" s="107"/>
      <c r="CU96" s="107"/>
      <c r="CV96" s="107"/>
      <c r="CW96" s="107"/>
      <c r="CX96" s="107"/>
      <c r="CY96" s="107"/>
      <c r="CZ96" s="107"/>
      <c r="DA96" s="107"/>
      <c r="DB96" s="107"/>
      <c r="DC96" s="107"/>
      <c r="DD96" s="107"/>
      <c r="DE96" s="107"/>
      <c r="DF96" s="107"/>
      <c r="DG96" s="107"/>
      <c r="DH96" s="107"/>
      <c r="DI96" s="107"/>
      <c r="DJ96" s="107"/>
      <c r="DK96" s="107"/>
      <c r="DL96" s="107"/>
      <c r="DM96" s="107"/>
      <c r="DN96" s="107"/>
      <c r="DO96" s="107"/>
      <c r="DP96" s="107"/>
      <c r="DQ96" s="107"/>
      <c r="DR96" s="107"/>
      <c r="DS96" s="107"/>
      <c r="DT96" s="107"/>
      <c r="DU96" s="107"/>
    </row>
    <row r="97" spans="1:68" ht="60" customHeight="1">
      <c r="A97" s="98" t="s">
        <v>367</v>
      </c>
      <c r="B97" s="283" t="s">
        <v>240</v>
      </c>
      <c r="C97" s="283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06"/>
      <c r="S97" s="206">
        <v>9</v>
      </c>
      <c r="T97" s="217">
        <f>AX97</f>
        <v>198</v>
      </c>
      <c r="U97" s="217">
        <f>AY97</f>
        <v>94</v>
      </c>
      <c r="V97" s="206">
        <f>11*2</f>
        <v>22</v>
      </c>
      <c r="W97" s="217">
        <f>U97-V97</f>
        <v>72</v>
      </c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17"/>
      <c r="AN97" s="217"/>
      <c r="AO97" s="217"/>
      <c r="AP97" s="206"/>
      <c r="AQ97" s="206"/>
      <c r="AR97" s="206"/>
      <c r="AS97" s="206"/>
      <c r="AT97" s="206"/>
      <c r="AU97" s="206"/>
      <c r="AV97" s="206"/>
      <c r="AW97" s="217"/>
      <c r="AX97" s="217">
        <v>198</v>
      </c>
      <c r="AY97" s="217">
        <f>18*4+2*11</f>
        <v>94</v>
      </c>
      <c r="AZ97" s="217">
        <v>6</v>
      </c>
      <c r="BA97" s="279">
        <f>AZ97</f>
        <v>6</v>
      </c>
      <c r="BB97" s="280"/>
      <c r="BC97" s="311" t="s">
        <v>381</v>
      </c>
      <c r="BD97" s="311"/>
      <c r="BE97" s="311"/>
      <c r="BF97" s="311"/>
      <c r="BG97" s="311"/>
      <c r="BH97" s="311"/>
      <c r="BI97" s="312"/>
      <c r="BJ97" s="10"/>
      <c r="BK97" s="10"/>
      <c r="BL97" s="10"/>
      <c r="BM97" s="10"/>
      <c r="BN97" s="10"/>
      <c r="BO97" s="10"/>
      <c r="BP97" s="10"/>
    </row>
    <row r="98" spans="1:68" ht="30" customHeight="1">
      <c r="A98" s="94" t="s">
        <v>298</v>
      </c>
      <c r="B98" s="284" t="s">
        <v>194</v>
      </c>
      <c r="C98" s="284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6"/>
      <c r="AV98" s="206"/>
      <c r="AW98" s="206"/>
      <c r="AX98" s="206"/>
      <c r="AY98" s="206"/>
      <c r="AZ98" s="206"/>
      <c r="BA98" s="316"/>
      <c r="BB98" s="317"/>
      <c r="BC98" s="308" t="s">
        <v>62</v>
      </c>
      <c r="BD98" s="309"/>
      <c r="BE98" s="309"/>
      <c r="BF98" s="309"/>
      <c r="BG98" s="309"/>
      <c r="BH98" s="309"/>
      <c r="BI98" s="310"/>
      <c r="BJ98" s="10"/>
      <c r="BK98" s="10"/>
      <c r="BL98" s="10"/>
      <c r="BM98" s="10"/>
      <c r="BN98" s="10"/>
      <c r="BO98" s="10"/>
      <c r="BP98" s="10"/>
    </row>
    <row r="99" spans="1:68" ht="35.25" customHeight="1">
      <c r="A99" s="97" t="s">
        <v>284</v>
      </c>
      <c r="B99" s="283" t="s">
        <v>337</v>
      </c>
      <c r="C99" s="283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05"/>
      <c r="S99" s="205"/>
      <c r="T99" s="219">
        <f>AO99</f>
        <v>36</v>
      </c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6"/>
      <c r="AL99" s="206"/>
      <c r="AM99" s="219"/>
      <c r="AN99" s="217"/>
      <c r="AO99" s="217">
        <v>36</v>
      </c>
      <c r="AP99" s="206"/>
      <c r="AQ99" s="206">
        <v>1</v>
      </c>
      <c r="AR99" s="205"/>
      <c r="AS99" s="205"/>
      <c r="AT99" s="205"/>
      <c r="AU99" s="205"/>
      <c r="AV99" s="205"/>
      <c r="AW99" s="219"/>
      <c r="AX99" s="219"/>
      <c r="AY99" s="219"/>
      <c r="AZ99" s="219"/>
      <c r="BA99" s="313">
        <f>AQ99</f>
        <v>1</v>
      </c>
      <c r="BB99" s="280"/>
      <c r="BC99" s="119"/>
      <c r="BD99" s="120"/>
      <c r="BE99" s="120"/>
      <c r="BF99" s="120"/>
      <c r="BG99" s="120"/>
      <c r="BH99" s="120"/>
      <c r="BI99" s="121"/>
      <c r="BJ99" s="10"/>
      <c r="BK99" s="10"/>
      <c r="BL99" s="10"/>
      <c r="BM99" s="10"/>
      <c r="BN99" s="10"/>
      <c r="BO99" s="10"/>
      <c r="BP99" s="10"/>
    </row>
    <row r="100" spans="1:68" ht="57.75" customHeight="1">
      <c r="A100" s="97" t="s">
        <v>285</v>
      </c>
      <c r="B100" s="283" t="s">
        <v>338</v>
      </c>
      <c r="C100" s="283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05"/>
      <c r="S100" s="205"/>
      <c r="T100" s="205">
        <f>AR100</f>
        <v>36</v>
      </c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5"/>
      <c r="AK100" s="206"/>
      <c r="AL100" s="206"/>
      <c r="AM100" s="219"/>
      <c r="AN100" s="217"/>
      <c r="AO100" s="217"/>
      <c r="AP100" s="206"/>
      <c r="AQ100" s="206"/>
      <c r="AR100" s="205">
        <v>36</v>
      </c>
      <c r="AS100" s="205"/>
      <c r="AT100" s="205">
        <v>1</v>
      </c>
      <c r="AU100" s="205"/>
      <c r="AV100" s="205"/>
      <c r="AW100" s="219"/>
      <c r="AX100" s="219"/>
      <c r="AY100" s="219"/>
      <c r="AZ100" s="219"/>
      <c r="BA100" s="313">
        <f>AT100</f>
        <v>1</v>
      </c>
      <c r="BB100" s="280"/>
      <c r="BC100" s="122"/>
      <c r="BD100" s="123"/>
      <c r="BE100" s="123"/>
      <c r="BF100" s="123"/>
      <c r="BG100" s="123"/>
      <c r="BH100" s="123"/>
      <c r="BI100" s="124"/>
      <c r="BJ100" s="10"/>
      <c r="BK100" s="10"/>
      <c r="BL100" s="10"/>
      <c r="BM100" s="10"/>
      <c r="BN100" s="10"/>
      <c r="BO100" s="10"/>
      <c r="BP100" s="10"/>
    </row>
    <row r="101" spans="1:68" ht="60" customHeight="1">
      <c r="A101" s="97" t="s">
        <v>368</v>
      </c>
      <c r="B101" s="513" t="s">
        <v>339</v>
      </c>
      <c r="C101" s="514"/>
      <c r="D101" s="514"/>
      <c r="E101" s="514"/>
      <c r="F101" s="514"/>
      <c r="G101" s="514"/>
      <c r="H101" s="514"/>
      <c r="I101" s="514"/>
      <c r="J101" s="514"/>
      <c r="K101" s="514"/>
      <c r="L101" s="514"/>
      <c r="M101" s="514"/>
      <c r="N101" s="514"/>
      <c r="O101" s="514"/>
      <c r="P101" s="514"/>
      <c r="Q101" s="515"/>
      <c r="R101" s="205"/>
      <c r="S101" s="208"/>
      <c r="T101" s="205">
        <f>AR101</f>
        <v>36</v>
      </c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/>
      <c r="AH101" s="205"/>
      <c r="AI101" s="205"/>
      <c r="AJ101" s="205"/>
      <c r="AK101" s="206"/>
      <c r="AL101" s="205"/>
      <c r="AM101" s="205"/>
      <c r="AN101" s="205"/>
      <c r="AO101" s="206"/>
      <c r="AP101" s="206"/>
      <c r="AQ101" s="206"/>
      <c r="AR101" s="205">
        <v>36</v>
      </c>
      <c r="AS101" s="205"/>
      <c r="AT101" s="205">
        <v>1</v>
      </c>
      <c r="AU101" s="233"/>
      <c r="AV101" s="233"/>
      <c r="AW101" s="234"/>
      <c r="AX101" s="205"/>
      <c r="AY101" s="205"/>
      <c r="AZ101" s="205"/>
      <c r="BA101" s="314">
        <f>AT101</f>
        <v>1</v>
      </c>
      <c r="BB101" s="280"/>
      <c r="BC101" s="122"/>
      <c r="BD101" s="123"/>
      <c r="BE101" s="123"/>
      <c r="BF101" s="123"/>
      <c r="BG101" s="123"/>
      <c r="BH101" s="123"/>
      <c r="BI101" s="124"/>
      <c r="BJ101" s="10"/>
      <c r="BK101" s="10"/>
      <c r="BL101" s="10"/>
      <c r="BM101" s="10"/>
      <c r="BN101" s="10"/>
      <c r="BO101" s="10"/>
      <c r="BP101" s="10"/>
    </row>
    <row r="102" spans="1:68" ht="62.25" customHeight="1">
      <c r="A102" s="97" t="s">
        <v>369</v>
      </c>
      <c r="B102" s="513" t="s">
        <v>340</v>
      </c>
      <c r="C102" s="514"/>
      <c r="D102" s="514"/>
      <c r="E102" s="514"/>
      <c r="F102" s="514"/>
      <c r="G102" s="514"/>
      <c r="H102" s="514"/>
      <c r="I102" s="514"/>
      <c r="J102" s="514"/>
      <c r="K102" s="514"/>
      <c r="L102" s="514"/>
      <c r="M102" s="514"/>
      <c r="N102" s="514"/>
      <c r="O102" s="514"/>
      <c r="P102" s="514"/>
      <c r="Q102" s="515"/>
      <c r="R102" s="205"/>
      <c r="S102" s="205"/>
      <c r="T102" s="205">
        <f>AU102</f>
        <v>36</v>
      </c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/>
      <c r="AH102" s="205"/>
      <c r="AI102" s="205"/>
      <c r="AJ102" s="205"/>
      <c r="AK102" s="206"/>
      <c r="AL102" s="205"/>
      <c r="AM102" s="205"/>
      <c r="AN102" s="205"/>
      <c r="AO102" s="206"/>
      <c r="AP102" s="206"/>
      <c r="AQ102" s="206"/>
      <c r="AR102" s="205"/>
      <c r="AS102" s="205"/>
      <c r="AT102" s="205"/>
      <c r="AU102" s="205">
        <v>36</v>
      </c>
      <c r="AV102" s="205"/>
      <c r="AW102" s="205">
        <v>1</v>
      </c>
      <c r="AX102" s="205"/>
      <c r="AY102" s="205"/>
      <c r="AZ102" s="205"/>
      <c r="BA102" s="314">
        <f>AW102</f>
        <v>1</v>
      </c>
      <c r="BB102" s="314"/>
      <c r="BC102" s="125"/>
      <c r="BD102" s="126"/>
      <c r="BE102" s="126"/>
      <c r="BF102" s="126"/>
      <c r="BG102" s="126"/>
      <c r="BH102" s="126"/>
      <c r="BI102" s="127"/>
      <c r="BJ102" s="10"/>
      <c r="BK102" s="10"/>
      <c r="BL102" s="10"/>
      <c r="BM102" s="10"/>
      <c r="BN102" s="10"/>
      <c r="BO102" s="10"/>
      <c r="BP102" s="10"/>
    </row>
    <row r="103" spans="1:68" ht="34.5" customHeight="1">
      <c r="A103" s="96" t="s">
        <v>286</v>
      </c>
      <c r="B103" s="467" t="s">
        <v>404</v>
      </c>
      <c r="C103" s="468"/>
      <c r="D103" s="468"/>
      <c r="E103" s="468"/>
      <c r="F103" s="468"/>
      <c r="G103" s="468"/>
      <c r="H103" s="468"/>
      <c r="I103" s="468"/>
      <c r="J103" s="468"/>
      <c r="K103" s="468"/>
      <c r="L103" s="468"/>
      <c r="M103" s="468"/>
      <c r="N103" s="468"/>
      <c r="O103" s="468"/>
      <c r="P103" s="468"/>
      <c r="Q103" s="469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20"/>
      <c r="AL103" s="215"/>
      <c r="AM103" s="215"/>
      <c r="AN103" s="215"/>
      <c r="AO103" s="220"/>
      <c r="AP103" s="220"/>
      <c r="AQ103" s="220"/>
      <c r="AR103" s="215"/>
      <c r="AS103" s="215"/>
      <c r="AT103" s="215"/>
      <c r="AU103" s="215"/>
      <c r="AV103" s="215"/>
      <c r="AW103" s="215"/>
      <c r="AX103" s="215"/>
      <c r="AY103" s="215"/>
      <c r="AZ103" s="215"/>
      <c r="BA103" s="511"/>
      <c r="BB103" s="512"/>
      <c r="BC103" s="281"/>
      <c r="BD103" s="282"/>
      <c r="BE103" s="282"/>
      <c r="BF103" s="282"/>
      <c r="BG103" s="282"/>
      <c r="BH103" s="282"/>
      <c r="BI103" s="275"/>
      <c r="BJ103" s="10"/>
      <c r="BK103" s="10"/>
      <c r="BL103" s="10"/>
      <c r="BM103" s="10"/>
      <c r="BN103" s="10"/>
      <c r="BO103" s="10"/>
      <c r="BP103" s="10"/>
    </row>
    <row r="104" spans="1:68" ht="60" customHeight="1">
      <c r="A104" s="98" t="s">
        <v>287</v>
      </c>
      <c r="B104" s="403" t="s">
        <v>403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5"/>
      <c r="R104" s="206"/>
      <c r="S104" s="206">
        <v>7</v>
      </c>
      <c r="T104" s="206">
        <v>90</v>
      </c>
      <c r="U104" s="206">
        <v>40</v>
      </c>
      <c r="V104" s="206">
        <v>16</v>
      </c>
      <c r="W104" s="206">
        <v>24</v>
      </c>
      <c r="X104" s="206"/>
      <c r="Y104" s="237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16"/>
      <c r="AJ104" s="216"/>
      <c r="AK104" s="216"/>
      <c r="AL104" s="206"/>
      <c r="AM104" s="206"/>
      <c r="AN104" s="206"/>
      <c r="AO104" s="206"/>
      <c r="AP104" s="206"/>
      <c r="AQ104" s="206"/>
      <c r="AR104" s="206">
        <v>90</v>
      </c>
      <c r="AS104" s="206">
        <v>40</v>
      </c>
      <c r="AT104" s="206">
        <v>3</v>
      </c>
      <c r="AU104" s="206"/>
      <c r="AV104" s="230"/>
      <c r="AW104" s="230"/>
      <c r="AX104" s="230"/>
      <c r="AY104" s="230"/>
      <c r="AZ104" s="230"/>
      <c r="BA104" s="316">
        <v>3</v>
      </c>
      <c r="BB104" s="317"/>
      <c r="BC104" s="281" t="s">
        <v>410</v>
      </c>
      <c r="BD104" s="282"/>
      <c r="BE104" s="282"/>
      <c r="BF104" s="282"/>
      <c r="BG104" s="282"/>
      <c r="BH104" s="282"/>
      <c r="BI104" s="275"/>
      <c r="BJ104" s="10"/>
      <c r="BK104" s="10"/>
      <c r="BL104" s="10"/>
      <c r="BM104" s="10"/>
      <c r="BN104" s="10"/>
      <c r="BO104" s="10"/>
      <c r="BP104" s="10"/>
    </row>
    <row r="105" spans="1:68" ht="31.5" customHeight="1">
      <c r="A105" s="96" t="s">
        <v>495</v>
      </c>
      <c r="B105" s="401" t="s">
        <v>497</v>
      </c>
      <c r="C105" s="401"/>
      <c r="D105" s="401"/>
      <c r="E105" s="401"/>
      <c r="F105" s="401"/>
      <c r="G105" s="401"/>
      <c r="H105" s="401"/>
      <c r="I105" s="401"/>
      <c r="J105" s="401"/>
      <c r="K105" s="401"/>
      <c r="L105" s="401"/>
      <c r="M105" s="401"/>
      <c r="N105" s="401"/>
      <c r="O105" s="401"/>
      <c r="P105" s="401"/>
      <c r="Q105" s="401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05"/>
      <c r="AK105" s="206"/>
      <c r="AL105" s="206"/>
      <c r="AM105" s="219"/>
      <c r="AN105" s="217"/>
      <c r="AO105" s="217"/>
      <c r="AP105" s="206"/>
      <c r="AQ105" s="206"/>
      <c r="AR105" s="205"/>
      <c r="AS105" s="205"/>
      <c r="AT105" s="205"/>
      <c r="AU105" s="205"/>
      <c r="AV105" s="205"/>
      <c r="AW105" s="219"/>
      <c r="AX105" s="219"/>
      <c r="AY105" s="219"/>
      <c r="AZ105" s="219"/>
      <c r="BA105" s="313"/>
      <c r="BB105" s="313"/>
      <c r="BC105" s="308"/>
      <c r="BD105" s="309"/>
      <c r="BE105" s="309"/>
      <c r="BF105" s="309"/>
      <c r="BG105" s="309"/>
      <c r="BH105" s="309"/>
      <c r="BI105" s="310"/>
      <c r="BJ105" s="10"/>
      <c r="BK105" s="10"/>
      <c r="BL105" s="10"/>
      <c r="BM105" s="10"/>
      <c r="BN105" s="10"/>
      <c r="BO105" s="10"/>
      <c r="BP105" s="10"/>
    </row>
    <row r="106" spans="1:125" s="130" customFormat="1" ht="31.5" customHeight="1">
      <c r="A106" s="97" t="s">
        <v>250</v>
      </c>
      <c r="B106" s="283" t="s">
        <v>153</v>
      </c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05"/>
      <c r="S106" s="205"/>
      <c r="T106" s="205" t="s">
        <v>473</v>
      </c>
      <c r="U106" s="205" t="s">
        <v>473</v>
      </c>
      <c r="V106" s="205"/>
      <c r="W106" s="205"/>
      <c r="X106" s="205" t="s">
        <v>473</v>
      </c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6"/>
      <c r="AL106" s="205" t="s">
        <v>249</v>
      </c>
      <c r="AM106" s="205" t="s">
        <v>249</v>
      </c>
      <c r="AN106" s="217"/>
      <c r="AO106" s="206" t="s">
        <v>249</v>
      </c>
      <c r="AP106" s="206" t="s">
        <v>249</v>
      </c>
      <c r="AQ106" s="206"/>
      <c r="AR106" s="205" t="s">
        <v>249</v>
      </c>
      <c r="AS106" s="205" t="s">
        <v>249</v>
      </c>
      <c r="AT106" s="205"/>
      <c r="AU106" s="205" t="s">
        <v>472</v>
      </c>
      <c r="AV106" s="205" t="s">
        <v>472</v>
      </c>
      <c r="AW106" s="218"/>
      <c r="AX106" s="218"/>
      <c r="AY106" s="218"/>
      <c r="AZ106" s="219"/>
      <c r="BA106" s="313"/>
      <c r="BB106" s="313"/>
      <c r="BC106" s="308"/>
      <c r="BD106" s="309"/>
      <c r="BE106" s="309"/>
      <c r="BF106" s="309"/>
      <c r="BG106" s="309"/>
      <c r="BH106" s="309"/>
      <c r="BI106" s="310"/>
      <c r="BJ106" s="100"/>
      <c r="BK106" s="100"/>
      <c r="BL106" s="100"/>
      <c r="BM106" s="100"/>
      <c r="BN106" s="100"/>
      <c r="BO106" s="100"/>
      <c r="BP106" s="100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</row>
    <row r="107" spans="1:68" ht="31.5" customHeight="1">
      <c r="A107" s="96" t="s">
        <v>496</v>
      </c>
      <c r="B107" s="284" t="s">
        <v>498</v>
      </c>
      <c r="C107" s="284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6"/>
      <c r="AL107" s="206"/>
      <c r="AM107" s="219"/>
      <c r="AN107" s="217"/>
      <c r="AO107" s="217"/>
      <c r="AP107" s="206"/>
      <c r="AQ107" s="206"/>
      <c r="AR107" s="205"/>
      <c r="AS107" s="205"/>
      <c r="AT107" s="205"/>
      <c r="AU107" s="205"/>
      <c r="AV107" s="205"/>
      <c r="AW107" s="219"/>
      <c r="AX107" s="219"/>
      <c r="AY107" s="219"/>
      <c r="AZ107" s="219"/>
      <c r="BA107" s="318"/>
      <c r="BB107" s="318"/>
      <c r="BC107" s="308"/>
      <c r="BD107" s="309"/>
      <c r="BE107" s="309"/>
      <c r="BF107" s="309"/>
      <c r="BG107" s="309"/>
      <c r="BH107" s="309"/>
      <c r="BI107" s="310"/>
      <c r="BJ107" s="10"/>
      <c r="BK107" s="10"/>
      <c r="BL107" s="10"/>
      <c r="BM107" s="10"/>
      <c r="BN107" s="10"/>
      <c r="BO107" s="10"/>
      <c r="BP107" s="10"/>
    </row>
    <row r="108" spans="1:68" ht="31.5" customHeight="1">
      <c r="A108" s="97" t="s">
        <v>288</v>
      </c>
      <c r="B108" s="283" t="s">
        <v>153</v>
      </c>
      <c r="C108" s="283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38"/>
      <c r="S108" s="205" t="s">
        <v>334</v>
      </c>
      <c r="T108" s="205" t="s">
        <v>474</v>
      </c>
      <c r="U108" s="205" t="s">
        <v>474</v>
      </c>
      <c r="V108" s="205"/>
      <c r="W108" s="205"/>
      <c r="X108" s="205" t="s">
        <v>474</v>
      </c>
      <c r="Y108" s="205"/>
      <c r="Z108" s="205" t="s">
        <v>241</v>
      </c>
      <c r="AA108" s="205" t="s">
        <v>241</v>
      </c>
      <c r="AB108" s="205"/>
      <c r="AC108" s="205" t="s">
        <v>241</v>
      </c>
      <c r="AD108" s="205" t="s">
        <v>241</v>
      </c>
      <c r="AE108" s="205"/>
      <c r="AF108" s="205" t="s">
        <v>203</v>
      </c>
      <c r="AG108" s="205" t="s">
        <v>203</v>
      </c>
      <c r="AH108" s="205"/>
      <c r="AI108" s="205" t="s">
        <v>241</v>
      </c>
      <c r="AJ108" s="205" t="s">
        <v>241</v>
      </c>
      <c r="AK108" s="206"/>
      <c r="AL108" s="205" t="s">
        <v>249</v>
      </c>
      <c r="AM108" s="205" t="s">
        <v>249</v>
      </c>
      <c r="AN108" s="217"/>
      <c r="AO108" s="206" t="s">
        <v>249</v>
      </c>
      <c r="AP108" s="206" t="s">
        <v>249</v>
      </c>
      <c r="AQ108" s="206"/>
      <c r="AR108" s="205" t="s">
        <v>249</v>
      </c>
      <c r="AS108" s="205" t="s">
        <v>249</v>
      </c>
      <c r="AT108" s="205"/>
      <c r="AU108" s="205" t="s">
        <v>472</v>
      </c>
      <c r="AV108" s="205" t="s">
        <v>472</v>
      </c>
      <c r="AW108" s="219"/>
      <c r="AX108" s="219"/>
      <c r="AY108" s="219"/>
      <c r="AZ108" s="219"/>
      <c r="BA108" s="318"/>
      <c r="BB108" s="318"/>
      <c r="BC108" s="308" t="s">
        <v>310</v>
      </c>
      <c r="BD108" s="309"/>
      <c r="BE108" s="309"/>
      <c r="BF108" s="309"/>
      <c r="BG108" s="309"/>
      <c r="BH108" s="309"/>
      <c r="BI108" s="310"/>
      <c r="BJ108" s="10"/>
      <c r="BK108" s="10"/>
      <c r="BL108" s="10"/>
      <c r="BM108" s="10"/>
      <c r="BN108" s="10"/>
      <c r="BO108" s="10"/>
      <c r="BP108" s="10"/>
    </row>
    <row r="109" spans="1:68" ht="31.5" customHeight="1">
      <c r="A109" s="97" t="s">
        <v>289</v>
      </c>
      <c r="B109" s="403" t="s">
        <v>154</v>
      </c>
      <c r="C109" s="404"/>
      <c r="D109" s="404"/>
      <c r="E109" s="404"/>
      <c r="F109" s="404"/>
      <c r="G109" s="404"/>
      <c r="H109" s="404"/>
      <c r="I109" s="404"/>
      <c r="J109" s="404"/>
      <c r="K109" s="404"/>
      <c r="L109" s="404"/>
      <c r="M109" s="404"/>
      <c r="N109" s="404"/>
      <c r="O109" s="404"/>
      <c r="P109" s="404"/>
      <c r="Q109" s="405"/>
      <c r="R109" s="205"/>
      <c r="S109" s="205" t="s">
        <v>252</v>
      </c>
      <c r="T109" s="205" t="s">
        <v>241</v>
      </c>
      <c r="U109" s="205" t="s">
        <v>248</v>
      </c>
      <c r="V109" s="205"/>
      <c r="W109" s="205"/>
      <c r="X109" s="205"/>
      <c r="Y109" s="205" t="s">
        <v>248</v>
      </c>
      <c r="Z109" s="205" t="s">
        <v>241</v>
      </c>
      <c r="AA109" s="205" t="s">
        <v>248</v>
      </c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6"/>
      <c r="AL109" s="206"/>
      <c r="AM109" s="219"/>
      <c r="AN109" s="217"/>
      <c r="AO109" s="217"/>
      <c r="AP109" s="206"/>
      <c r="AQ109" s="206"/>
      <c r="AR109" s="205"/>
      <c r="AS109" s="205"/>
      <c r="AT109" s="205"/>
      <c r="AU109" s="205"/>
      <c r="AV109" s="205"/>
      <c r="AW109" s="219"/>
      <c r="AX109" s="219"/>
      <c r="AY109" s="219"/>
      <c r="AZ109" s="219"/>
      <c r="BA109" s="318"/>
      <c r="BB109" s="318"/>
      <c r="BC109" s="308" t="s">
        <v>309</v>
      </c>
      <c r="BD109" s="309"/>
      <c r="BE109" s="309"/>
      <c r="BF109" s="309"/>
      <c r="BG109" s="309"/>
      <c r="BH109" s="309"/>
      <c r="BI109" s="310"/>
      <c r="BJ109" s="10"/>
      <c r="BK109" s="10"/>
      <c r="BL109" s="10"/>
      <c r="BM109" s="10"/>
      <c r="BN109" s="10"/>
      <c r="BO109" s="10"/>
      <c r="BP109" s="10"/>
    </row>
    <row r="110" spans="1:68" ht="31.5" customHeight="1">
      <c r="A110" s="97" t="s">
        <v>290</v>
      </c>
      <c r="B110" s="403" t="s">
        <v>382</v>
      </c>
      <c r="C110" s="404"/>
      <c r="D110" s="404"/>
      <c r="E110" s="404"/>
      <c r="F110" s="404"/>
      <c r="G110" s="404"/>
      <c r="H110" s="404"/>
      <c r="I110" s="404"/>
      <c r="J110" s="404"/>
      <c r="K110" s="404"/>
      <c r="L110" s="404"/>
      <c r="M110" s="404"/>
      <c r="N110" s="404"/>
      <c r="O110" s="404"/>
      <c r="P110" s="404"/>
      <c r="Q110" s="405"/>
      <c r="R110" s="205"/>
      <c r="S110" s="205" t="s">
        <v>299</v>
      </c>
      <c r="T110" s="205" t="s">
        <v>335</v>
      </c>
      <c r="U110" s="205" t="s">
        <v>249</v>
      </c>
      <c r="V110" s="205"/>
      <c r="W110" s="205"/>
      <c r="X110" s="205"/>
      <c r="Y110" s="218"/>
      <c r="Z110" s="218"/>
      <c r="AA110" s="239"/>
      <c r="AB110" s="205"/>
      <c r="AC110" s="205" t="s">
        <v>335</v>
      </c>
      <c r="AD110" s="205" t="s">
        <v>249</v>
      </c>
      <c r="AE110" s="205"/>
      <c r="AF110" s="205"/>
      <c r="AG110" s="205"/>
      <c r="AH110" s="205"/>
      <c r="AI110" s="205"/>
      <c r="AJ110" s="205"/>
      <c r="AK110" s="206"/>
      <c r="AL110" s="205"/>
      <c r="AM110" s="205"/>
      <c r="AN110" s="217"/>
      <c r="AO110" s="217"/>
      <c r="AP110" s="206"/>
      <c r="AQ110" s="206"/>
      <c r="AR110" s="205"/>
      <c r="AS110" s="205"/>
      <c r="AT110" s="205"/>
      <c r="AU110" s="205"/>
      <c r="AV110" s="205"/>
      <c r="AW110" s="219"/>
      <c r="AX110" s="219"/>
      <c r="AY110" s="219"/>
      <c r="AZ110" s="219"/>
      <c r="BA110" s="396"/>
      <c r="BB110" s="397"/>
      <c r="BC110" s="308" t="s">
        <v>411</v>
      </c>
      <c r="BD110" s="309"/>
      <c r="BE110" s="309"/>
      <c r="BF110" s="309"/>
      <c r="BG110" s="309"/>
      <c r="BH110" s="309"/>
      <c r="BI110" s="310"/>
      <c r="BJ110" s="10"/>
      <c r="BK110" s="10"/>
      <c r="BL110" s="10"/>
      <c r="BM110" s="10"/>
      <c r="BN110" s="10"/>
      <c r="BO110" s="10"/>
      <c r="BP110" s="10"/>
    </row>
    <row r="111" spans="1:68" ht="31.5" customHeight="1">
      <c r="A111" s="97" t="s">
        <v>291</v>
      </c>
      <c r="B111" s="403" t="s">
        <v>383</v>
      </c>
      <c r="C111" s="404"/>
      <c r="D111" s="404"/>
      <c r="E111" s="404"/>
      <c r="F111" s="404"/>
      <c r="G111" s="404"/>
      <c r="H111" s="404"/>
      <c r="I111" s="404"/>
      <c r="J111" s="404"/>
      <c r="K111" s="404"/>
      <c r="L111" s="404"/>
      <c r="M111" s="404"/>
      <c r="N111" s="404"/>
      <c r="O111" s="404"/>
      <c r="P111" s="404"/>
      <c r="Q111" s="405"/>
      <c r="R111" s="205"/>
      <c r="S111" s="205" t="s">
        <v>251</v>
      </c>
      <c r="T111" s="205" t="s">
        <v>336</v>
      </c>
      <c r="U111" s="205" t="s">
        <v>249</v>
      </c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 t="s">
        <v>336</v>
      </c>
      <c r="AJ111" s="205" t="s">
        <v>249</v>
      </c>
      <c r="AK111" s="206"/>
      <c r="AL111" s="206"/>
      <c r="AM111" s="219"/>
      <c r="AN111" s="217"/>
      <c r="AO111" s="217"/>
      <c r="AP111" s="206"/>
      <c r="AQ111" s="206"/>
      <c r="AR111" s="205"/>
      <c r="AS111" s="205"/>
      <c r="AT111" s="205"/>
      <c r="AU111" s="205"/>
      <c r="AV111" s="205"/>
      <c r="AW111" s="219"/>
      <c r="AX111" s="219"/>
      <c r="AY111" s="219"/>
      <c r="AZ111" s="219"/>
      <c r="BA111" s="366"/>
      <c r="BB111" s="367"/>
      <c r="BC111" s="281" t="s">
        <v>405</v>
      </c>
      <c r="BD111" s="282"/>
      <c r="BE111" s="282"/>
      <c r="BF111" s="282"/>
      <c r="BG111" s="282"/>
      <c r="BH111" s="282"/>
      <c r="BI111" s="275"/>
      <c r="BJ111" s="10"/>
      <c r="BK111" s="10"/>
      <c r="BL111" s="10"/>
      <c r="BM111" s="10"/>
      <c r="BN111" s="10"/>
      <c r="BO111" s="10"/>
      <c r="BP111" s="10"/>
    </row>
    <row r="112" spans="1:68" ht="31.5" customHeight="1">
      <c r="A112" s="97" t="s">
        <v>292</v>
      </c>
      <c r="B112" s="403" t="s">
        <v>384</v>
      </c>
      <c r="C112" s="404"/>
      <c r="D112" s="404"/>
      <c r="E112" s="404"/>
      <c r="F112" s="404"/>
      <c r="G112" s="404"/>
      <c r="H112" s="404"/>
      <c r="I112" s="404"/>
      <c r="J112" s="404"/>
      <c r="K112" s="404"/>
      <c r="L112" s="404"/>
      <c r="M112" s="404"/>
      <c r="N112" s="404"/>
      <c r="O112" s="404"/>
      <c r="P112" s="404"/>
      <c r="Q112" s="405"/>
      <c r="R112" s="205" t="s">
        <v>329</v>
      </c>
      <c r="S112" s="205" t="s">
        <v>330</v>
      </c>
      <c r="T112" s="205" t="s">
        <v>200</v>
      </c>
      <c r="U112" s="205" t="s">
        <v>201</v>
      </c>
      <c r="V112" s="205"/>
      <c r="W112" s="205" t="s">
        <v>201</v>
      </c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18"/>
      <c r="AJ112" s="218"/>
      <c r="AK112" s="216"/>
      <c r="AL112" s="206" t="s">
        <v>203</v>
      </c>
      <c r="AM112" s="219" t="s">
        <v>213</v>
      </c>
      <c r="AN112" s="206"/>
      <c r="AO112" s="206" t="s">
        <v>203</v>
      </c>
      <c r="AP112" s="217" t="s">
        <v>213</v>
      </c>
      <c r="AQ112" s="217"/>
      <c r="AR112" s="217" t="s">
        <v>247</v>
      </c>
      <c r="AS112" s="205" t="s">
        <v>212</v>
      </c>
      <c r="AT112" s="205"/>
      <c r="AU112" s="205" t="s">
        <v>214</v>
      </c>
      <c r="AV112" s="205" t="s">
        <v>211</v>
      </c>
      <c r="AW112" s="219"/>
      <c r="AX112" s="219"/>
      <c r="AY112" s="219"/>
      <c r="AZ112" s="219"/>
      <c r="BA112" s="318"/>
      <c r="BB112" s="318"/>
      <c r="BC112" s="308" t="s">
        <v>168</v>
      </c>
      <c r="BD112" s="309"/>
      <c r="BE112" s="309"/>
      <c r="BF112" s="309"/>
      <c r="BG112" s="309"/>
      <c r="BH112" s="309"/>
      <c r="BI112" s="310"/>
      <c r="BJ112" s="10"/>
      <c r="BK112" s="10"/>
      <c r="BL112" s="10"/>
      <c r="BM112" s="10"/>
      <c r="BN112" s="10"/>
      <c r="BO112" s="10"/>
      <c r="BP112" s="10"/>
    </row>
    <row r="113" spans="1:68" ht="31.5" customHeight="1">
      <c r="A113" s="97" t="s">
        <v>293</v>
      </c>
      <c r="B113" s="403" t="s">
        <v>385</v>
      </c>
      <c r="C113" s="404"/>
      <c r="D113" s="404"/>
      <c r="E113" s="404"/>
      <c r="F113" s="404"/>
      <c r="G113" s="404"/>
      <c r="H113" s="404"/>
      <c r="I113" s="404"/>
      <c r="J113" s="404"/>
      <c r="K113" s="404"/>
      <c r="L113" s="404"/>
      <c r="M113" s="404"/>
      <c r="N113" s="404"/>
      <c r="O113" s="404"/>
      <c r="P113" s="404"/>
      <c r="Q113" s="405"/>
      <c r="R113" s="240"/>
      <c r="S113" s="205" t="s">
        <v>329</v>
      </c>
      <c r="T113" s="205" t="s">
        <v>202</v>
      </c>
      <c r="U113" s="205" t="s">
        <v>202</v>
      </c>
      <c r="V113" s="205"/>
      <c r="W113" s="205" t="s">
        <v>202</v>
      </c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6"/>
      <c r="AL113" s="205"/>
      <c r="AM113" s="205"/>
      <c r="AN113" s="205"/>
      <c r="AO113" s="206"/>
      <c r="AP113" s="206"/>
      <c r="AQ113" s="206"/>
      <c r="AR113" s="218"/>
      <c r="AS113" s="218"/>
      <c r="AT113" s="205"/>
      <c r="AU113" s="205" t="s">
        <v>202</v>
      </c>
      <c r="AV113" s="205" t="s">
        <v>202</v>
      </c>
      <c r="AW113" s="230"/>
      <c r="AX113" s="205"/>
      <c r="AY113" s="205"/>
      <c r="AZ113" s="205"/>
      <c r="BA113" s="365"/>
      <c r="BB113" s="365"/>
      <c r="BC113" s="308" t="s">
        <v>168</v>
      </c>
      <c r="BD113" s="309"/>
      <c r="BE113" s="309"/>
      <c r="BF113" s="309"/>
      <c r="BG113" s="309"/>
      <c r="BH113" s="309"/>
      <c r="BI113" s="310"/>
      <c r="BJ113" s="10"/>
      <c r="BK113" s="10"/>
      <c r="BL113" s="10"/>
      <c r="BM113" s="10"/>
      <c r="BN113" s="10"/>
      <c r="BO113" s="10"/>
      <c r="BP113" s="10"/>
    </row>
    <row r="114" spans="1:68" ht="33" customHeight="1">
      <c r="A114" s="414" t="s">
        <v>198</v>
      </c>
      <c r="B114" s="415"/>
      <c r="C114" s="415"/>
      <c r="D114" s="415"/>
      <c r="E114" s="415"/>
      <c r="F114" s="415"/>
      <c r="G114" s="415"/>
      <c r="H114" s="415"/>
      <c r="I114" s="415"/>
      <c r="J114" s="415"/>
      <c r="K114" s="415"/>
      <c r="L114" s="415"/>
      <c r="M114" s="415"/>
      <c r="N114" s="415"/>
      <c r="O114" s="415"/>
      <c r="P114" s="415"/>
      <c r="Q114" s="415"/>
      <c r="R114" s="415"/>
      <c r="S114" s="415"/>
      <c r="T114" s="228">
        <f>T63+T32</f>
        <v>8955</v>
      </c>
      <c r="U114" s="228">
        <f aca="true" t="shared" si="4" ref="U114:BA114">(U32+U63)</f>
        <v>4749</v>
      </c>
      <c r="V114" s="228">
        <f t="shared" si="4"/>
        <v>936</v>
      </c>
      <c r="W114" s="228">
        <f t="shared" si="4"/>
        <v>3101</v>
      </c>
      <c r="X114" s="228">
        <f t="shared" si="4"/>
        <v>528</v>
      </c>
      <c r="Y114" s="228">
        <f t="shared" si="4"/>
        <v>184</v>
      </c>
      <c r="Z114" s="228">
        <f t="shared" si="4"/>
        <v>994</v>
      </c>
      <c r="AA114" s="228">
        <f t="shared" si="4"/>
        <v>536</v>
      </c>
      <c r="AB114" s="228">
        <f t="shared" si="4"/>
        <v>29</v>
      </c>
      <c r="AC114" s="228">
        <f t="shared" si="4"/>
        <v>999</v>
      </c>
      <c r="AD114" s="228">
        <f t="shared" si="4"/>
        <v>561</v>
      </c>
      <c r="AE114" s="228">
        <f t="shared" si="4"/>
        <v>28</v>
      </c>
      <c r="AF114" s="221">
        <f t="shared" si="4"/>
        <v>1041</v>
      </c>
      <c r="AG114" s="221">
        <f t="shared" si="4"/>
        <v>571</v>
      </c>
      <c r="AH114" s="221">
        <f t="shared" si="4"/>
        <v>30</v>
      </c>
      <c r="AI114" s="221">
        <f t="shared" si="4"/>
        <v>1035</v>
      </c>
      <c r="AJ114" s="221">
        <f t="shared" si="4"/>
        <v>534</v>
      </c>
      <c r="AK114" s="221">
        <f t="shared" si="4"/>
        <v>30</v>
      </c>
      <c r="AL114" s="228">
        <f t="shared" si="4"/>
        <v>996</v>
      </c>
      <c r="AM114" s="228">
        <f t="shared" si="4"/>
        <v>521</v>
      </c>
      <c r="AN114" s="228">
        <f t="shared" si="4"/>
        <v>30</v>
      </c>
      <c r="AO114" s="221">
        <f t="shared" si="4"/>
        <v>946</v>
      </c>
      <c r="AP114" s="221">
        <f t="shared" si="4"/>
        <v>514</v>
      </c>
      <c r="AQ114" s="221">
        <f t="shared" si="4"/>
        <v>25</v>
      </c>
      <c r="AR114" s="228">
        <f t="shared" si="4"/>
        <v>967</v>
      </c>
      <c r="AS114" s="228">
        <f t="shared" si="4"/>
        <v>492</v>
      </c>
      <c r="AT114" s="221">
        <f t="shared" si="4"/>
        <v>28</v>
      </c>
      <c r="AU114" s="221">
        <f t="shared" si="4"/>
        <v>939</v>
      </c>
      <c r="AV114" s="221">
        <f t="shared" si="4"/>
        <v>486</v>
      </c>
      <c r="AW114" s="221">
        <f t="shared" si="4"/>
        <v>27</v>
      </c>
      <c r="AX114" s="221">
        <f t="shared" si="4"/>
        <v>1038</v>
      </c>
      <c r="AY114" s="228">
        <f t="shared" si="4"/>
        <v>534</v>
      </c>
      <c r="AZ114" s="228">
        <f t="shared" si="4"/>
        <v>33</v>
      </c>
      <c r="BA114" s="352">
        <f t="shared" si="4"/>
        <v>260</v>
      </c>
      <c r="BB114" s="353"/>
      <c r="BC114" s="308"/>
      <c r="BD114" s="309"/>
      <c r="BE114" s="309"/>
      <c r="BF114" s="309"/>
      <c r="BG114" s="309"/>
      <c r="BH114" s="309"/>
      <c r="BI114" s="310"/>
      <c r="BJ114" s="10"/>
      <c r="BK114" s="10"/>
      <c r="BL114" s="10"/>
      <c r="BM114" s="10"/>
      <c r="BN114" s="10"/>
      <c r="BO114" s="10"/>
      <c r="BP114" s="10"/>
    </row>
    <row r="115" spans="1:68" ht="33" customHeight="1">
      <c r="A115" s="411" t="s">
        <v>199</v>
      </c>
      <c r="B115" s="412"/>
      <c r="C115" s="412"/>
      <c r="D115" s="412"/>
      <c r="E115" s="412"/>
      <c r="F115" s="412"/>
      <c r="G115" s="412"/>
      <c r="H115" s="412"/>
      <c r="I115" s="412"/>
      <c r="J115" s="412"/>
      <c r="K115" s="412"/>
      <c r="L115" s="412"/>
      <c r="M115" s="412"/>
      <c r="N115" s="412"/>
      <c r="O115" s="412"/>
      <c r="P115" s="412"/>
      <c r="Q115" s="412"/>
      <c r="R115" s="412"/>
      <c r="S115" s="413"/>
      <c r="T115" s="241"/>
      <c r="U115" s="241"/>
      <c r="V115" s="241"/>
      <c r="W115" s="233"/>
      <c r="X115" s="233"/>
      <c r="Y115" s="233"/>
      <c r="Z115" s="276">
        <f>AA114/18</f>
        <v>29.77777777777778</v>
      </c>
      <c r="AA115" s="277"/>
      <c r="AB115" s="278"/>
      <c r="AC115" s="276">
        <f>AD114/18</f>
        <v>31.166666666666668</v>
      </c>
      <c r="AD115" s="277"/>
      <c r="AE115" s="278"/>
      <c r="AF115" s="276">
        <f>AG114/19</f>
        <v>30.05263157894737</v>
      </c>
      <c r="AG115" s="277"/>
      <c r="AH115" s="278"/>
      <c r="AI115" s="276">
        <f>AJ114/18</f>
        <v>29.666666666666668</v>
      </c>
      <c r="AJ115" s="277"/>
      <c r="AK115" s="278"/>
      <c r="AL115" s="276">
        <f>AM114/17</f>
        <v>30.647058823529413</v>
      </c>
      <c r="AM115" s="277"/>
      <c r="AN115" s="278"/>
      <c r="AO115" s="432">
        <f>AP114/17</f>
        <v>30.235294117647058</v>
      </c>
      <c r="AP115" s="433"/>
      <c r="AQ115" s="434"/>
      <c r="AR115" s="276">
        <f>AS114/17</f>
        <v>28.941176470588236</v>
      </c>
      <c r="AS115" s="277"/>
      <c r="AT115" s="278"/>
      <c r="AU115" s="276">
        <f>AV114/16</f>
        <v>30.375</v>
      </c>
      <c r="AV115" s="277"/>
      <c r="AW115" s="278"/>
      <c r="AX115" s="276">
        <f>AY114/18</f>
        <v>29.666666666666668</v>
      </c>
      <c r="AY115" s="277"/>
      <c r="AZ115" s="278"/>
      <c r="BA115" s="315"/>
      <c r="BB115" s="315"/>
      <c r="BC115" s="311"/>
      <c r="BD115" s="311"/>
      <c r="BE115" s="311"/>
      <c r="BF115" s="311"/>
      <c r="BG115" s="311"/>
      <c r="BH115" s="311"/>
      <c r="BI115" s="312"/>
      <c r="BJ115" s="10"/>
      <c r="BK115" s="10"/>
      <c r="BL115" s="10"/>
      <c r="BM115" s="10"/>
      <c r="BN115" s="10"/>
      <c r="BO115" s="10"/>
      <c r="BP115" s="10"/>
    </row>
    <row r="116" spans="1:68" ht="33" customHeight="1">
      <c r="A116" s="409" t="s">
        <v>1</v>
      </c>
      <c r="B116" s="410"/>
      <c r="C116" s="410"/>
      <c r="D116" s="410"/>
      <c r="E116" s="410"/>
      <c r="F116" s="410"/>
      <c r="G116" s="410"/>
      <c r="H116" s="410"/>
      <c r="I116" s="410"/>
      <c r="J116" s="410"/>
      <c r="K116" s="410"/>
      <c r="L116" s="410"/>
      <c r="M116" s="410"/>
      <c r="N116" s="410"/>
      <c r="O116" s="410"/>
      <c r="P116" s="410"/>
      <c r="Q116" s="410"/>
      <c r="R116" s="410"/>
      <c r="S116" s="410"/>
      <c r="T116" s="205">
        <v>4</v>
      </c>
      <c r="U116" s="242"/>
      <c r="V116" s="242"/>
      <c r="W116" s="242"/>
      <c r="X116" s="242"/>
      <c r="Y116" s="242"/>
      <c r="Z116" s="406"/>
      <c r="AA116" s="407"/>
      <c r="AB116" s="408"/>
      <c r="AC116" s="406"/>
      <c r="AD116" s="407"/>
      <c r="AE116" s="408"/>
      <c r="AF116" s="406"/>
      <c r="AG116" s="407"/>
      <c r="AH116" s="408"/>
      <c r="AI116" s="356"/>
      <c r="AJ116" s="357"/>
      <c r="AK116" s="358"/>
      <c r="AL116" s="356"/>
      <c r="AM116" s="357"/>
      <c r="AN116" s="358"/>
      <c r="AO116" s="356">
        <v>1</v>
      </c>
      <c r="AP116" s="357"/>
      <c r="AQ116" s="358"/>
      <c r="AR116" s="356">
        <v>2</v>
      </c>
      <c r="AS116" s="357"/>
      <c r="AT116" s="358"/>
      <c r="AU116" s="356">
        <v>1</v>
      </c>
      <c r="AV116" s="357"/>
      <c r="AW116" s="358"/>
      <c r="AX116" s="356"/>
      <c r="AY116" s="357"/>
      <c r="AZ116" s="358"/>
      <c r="BA116" s="315"/>
      <c r="BB116" s="315"/>
      <c r="BC116" s="311"/>
      <c r="BD116" s="311"/>
      <c r="BE116" s="311"/>
      <c r="BF116" s="311"/>
      <c r="BG116" s="311"/>
      <c r="BH116" s="311"/>
      <c r="BI116" s="312"/>
      <c r="BJ116" s="10"/>
      <c r="BK116" s="10"/>
      <c r="BL116" s="10"/>
      <c r="BM116" s="10"/>
      <c r="BN116" s="10"/>
      <c r="BO116" s="10"/>
      <c r="BP116" s="10"/>
    </row>
    <row r="117" spans="1:68" ht="33" customHeight="1">
      <c r="A117" s="409" t="s">
        <v>6</v>
      </c>
      <c r="B117" s="410"/>
      <c r="C117" s="410"/>
      <c r="D117" s="410"/>
      <c r="E117" s="410"/>
      <c r="F117" s="410"/>
      <c r="G117" s="410"/>
      <c r="H117" s="410"/>
      <c r="I117" s="410"/>
      <c r="J117" s="410"/>
      <c r="K117" s="410"/>
      <c r="L117" s="410"/>
      <c r="M117" s="410"/>
      <c r="N117" s="410"/>
      <c r="O117" s="410"/>
      <c r="P117" s="410"/>
      <c r="Q117" s="410"/>
      <c r="R117" s="410"/>
      <c r="S117" s="410"/>
      <c r="T117" s="205">
        <v>25</v>
      </c>
      <c r="U117" s="212"/>
      <c r="V117" s="212"/>
      <c r="W117" s="212"/>
      <c r="X117" s="212"/>
      <c r="Y117" s="212"/>
      <c r="Z117" s="406">
        <v>2</v>
      </c>
      <c r="AA117" s="407"/>
      <c r="AB117" s="408"/>
      <c r="AC117" s="406">
        <v>3</v>
      </c>
      <c r="AD117" s="407"/>
      <c r="AE117" s="408"/>
      <c r="AF117" s="406">
        <v>2</v>
      </c>
      <c r="AG117" s="407"/>
      <c r="AH117" s="408"/>
      <c r="AI117" s="356">
        <v>3</v>
      </c>
      <c r="AJ117" s="357"/>
      <c r="AK117" s="358"/>
      <c r="AL117" s="356">
        <v>2</v>
      </c>
      <c r="AM117" s="357"/>
      <c r="AN117" s="358"/>
      <c r="AO117" s="356">
        <v>5</v>
      </c>
      <c r="AP117" s="357"/>
      <c r="AQ117" s="358"/>
      <c r="AR117" s="356">
        <v>2</v>
      </c>
      <c r="AS117" s="357"/>
      <c r="AT117" s="358"/>
      <c r="AU117" s="356">
        <v>3</v>
      </c>
      <c r="AV117" s="357"/>
      <c r="AW117" s="358"/>
      <c r="AX117" s="356">
        <v>3</v>
      </c>
      <c r="AY117" s="357"/>
      <c r="AZ117" s="358"/>
      <c r="BA117" s="315"/>
      <c r="BB117" s="315"/>
      <c r="BC117" s="311"/>
      <c r="BD117" s="311"/>
      <c r="BE117" s="311"/>
      <c r="BF117" s="311"/>
      <c r="BG117" s="311"/>
      <c r="BH117" s="311"/>
      <c r="BI117" s="312"/>
      <c r="BJ117" s="10"/>
      <c r="BK117" s="10"/>
      <c r="BL117" s="10"/>
      <c r="BM117" s="10"/>
      <c r="BN117" s="10"/>
      <c r="BO117" s="10"/>
      <c r="BP117" s="10"/>
    </row>
    <row r="118" spans="1:68" ht="33" customHeight="1" thickBot="1">
      <c r="A118" s="436" t="s">
        <v>7</v>
      </c>
      <c r="B118" s="437"/>
      <c r="C118" s="437"/>
      <c r="D118" s="437"/>
      <c r="E118" s="437"/>
      <c r="F118" s="437"/>
      <c r="G118" s="437"/>
      <c r="H118" s="437"/>
      <c r="I118" s="437"/>
      <c r="J118" s="437"/>
      <c r="K118" s="437"/>
      <c r="L118" s="437"/>
      <c r="M118" s="437"/>
      <c r="N118" s="437"/>
      <c r="O118" s="437"/>
      <c r="P118" s="437"/>
      <c r="Q118" s="437"/>
      <c r="R118" s="437"/>
      <c r="S118" s="438"/>
      <c r="T118" s="243">
        <v>49</v>
      </c>
      <c r="U118" s="244"/>
      <c r="V118" s="244"/>
      <c r="W118" s="244"/>
      <c r="X118" s="244"/>
      <c r="Y118" s="244"/>
      <c r="Z118" s="359">
        <v>8</v>
      </c>
      <c r="AA118" s="360"/>
      <c r="AB118" s="361"/>
      <c r="AC118" s="359">
        <v>7</v>
      </c>
      <c r="AD118" s="360"/>
      <c r="AE118" s="361"/>
      <c r="AF118" s="359">
        <v>6</v>
      </c>
      <c r="AG118" s="360"/>
      <c r="AH118" s="361"/>
      <c r="AI118" s="359">
        <v>4</v>
      </c>
      <c r="AJ118" s="360"/>
      <c r="AK118" s="361"/>
      <c r="AL118" s="359">
        <v>6</v>
      </c>
      <c r="AM118" s="360"/>
      <c r="AN118" s="361"/>
      <c r="AO118" s="521">
        <v>2</v>
      </c>
      <c r="AP118" s="522"/>
      <c r="AQ118" s="523"/>
      <c r="AR118" s="359">
        <v>6</v>
      </c>
      <c r="AS118" s="360"/>
      <c r="AT118" s="361"/>
      <c r="AU118" s="359">
        <v>4</v>
      </c>
      <c r="AV118" s="360"/>
      <c r="AW118" s="361"/>
      <c r="AX118" s="359">
        <v>7</v>
      </c>
      <c r="AY118" s="519"/>
      <c r="AZ118" s="520"/>
      <c r="BA118" s="355"/>
      <c r="BB118" s="355"/>
      <c r="BC118" s="524"/>
      <c r="BD118" s="524"/>
      <c r="BE118" s="524"/>
      <c r="BF118" s="524"/>
      <c r="BG118" s="524"/>
      <c r="BH118" s="524"/>
      <c r="BI118" s="525"/>
      <c r="BJ118" s="10"/>
      <c r="BK118" s="10"/>
      <c r="BL118" s="10"/>
      <c r="BM118" s="10"/>
      <c r="BN118" s="10"/>
      <c r="BO118" s="10"/>
      <c r="BP118" s="10"/>
    </row>
    <row r="119" spans="1:68" ht="32.25" customHeight="1">
      <c r="A119" s="74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10"/>
      <c r="S119" s="10"/>
      <c r="T119" s="76"/>
      <c r="U119" s="76"/>
      <c r="V119" s="10"/>
      <c r="W119" s="76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6"/>
      <c r="AL119" s="16"/>
      <c r="AM119" s="76"/>
      <c r="AN119" s="77"/>
      <c r="AO119" s="77"/>
      <c r="AP119" s="16"/>
      <c r="AQ119" s="16"/>
      <c r="AR119" s="10"/>
      <c r="AS119" s="10"/>
      <c r="AT119" s="10"/>
      <c r="AU119" s="10"/>
      <c r="AV119" s="10"/>
      <c r="AW119" s="76"/>
      <c r="AX119" s="76"/>
      <c r="AY119" s="76"/>
      <c r="AZ119" s="76"/>
      <c r="BA119" s="78"/>
      <c r="BB119" s="72"/>
      <c r="BC119" s="79"/>
      <c r="BD119" s="79"/>
      <c r="BE119" s="79"/>
      <c r="BF119" s="79"/>
      <c r="BG119" s="79"/>
      <c r="BH119" s="79"/>
      <c r="BI119" s="79"/>
      <c r="BJ119" s="10"/>
      <c r="BK119" s="10"/>
      <c r="BL119" s="10"/>
      <c r="BM119" s="10"/>
      <c r="BN119" s="10"/>
      <c r="BO119" s="10"/>
      <c r="BP119" s="10"/>
    </row>
    <row r="120" spans="2:125" s="200" customFormat="1" ht="40.5" customHeight="1">
      <c r="B120" s="194" t="s">
        <v>64</v>
      </c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5"/>
      <c r="T120" s="195"/>
      <c r="U120" s="196"/>
      <c r="V120" s="196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7"/>
      <c r="AG120" s="197"/>
      <c r="AH120" s="197"/>
      <c r="AI120" s="197"/>
      <c r="AO120" s="198" t="s">
        <v>64</v>
      </c>
      <c r="AP120" s="198"/>
      <c r="AQ120" s="198"/>
      <c r="AR120" s="198"/>
      <c r="AS120" s="198"/>
      <c r="AT120" s="198"/>
      <c r="AU120" s="198"/>
      <c r="AV120" s="198"/>
      <c r="AW120" s="198"/>
      <c r="AX120" s="198"/>
      <c r="AY120" s="198"/>
      <c r="AZ120" s="198"/>
      <c r="BA120" s="198"/>
      <c r="BD120" s="198"/>
      <c r="BE120" s="198"/>
      <c r="BF120" s="198"/>
      <c r="BG120" s="199"/>
      <c r="BH120" s="199"/>
      <c r="BI120" s="199"/>
      <c r="BJ120" s="195"/>
      <c r="BK120" s="195"/>
      <c r="BL120" s="195"/>
      <c r="BM120" s="195"/>
      <c r="BN120" s="195"/>
      <c r="BO120" s="195"/>
      <c r="BP120" s="195"/>
      <c r="CQ120" s="197"/>
      <c r="CR120" s="197"/>
      <c r="CS120" s="197"/>
      <c r="CT120" s="197"/>
      <c r="CU120" s="197"/>
      <c r="CV120" s="197"/>
      <c r="CW120" s="197"/>
      <c r="CX120" s="197"/>
      <c r="CY120" s="197"/>
      <c r="CZ120" s="197"/>
      <c r="DA120" s="197"/>
      <c r="DB120" s="197"/>
      <c r="DC120" s="197"/>
      <c r="DD120" s="197"/>
      <c r="DE120" s="197"/>
      <c r="DF120" s="197"/>
      <c r="DG120" s="197"/>
      <c r="DH120" s="197"/>
      <c r="DI120" s="197"/>
      <c r="DJ120" s="197"/>
      <c r="DK120" s="197"/>
      <c r="DL120" s="197"/>
      <c r="DM120" s="197"/>
      <c r="DN120" s="197"/>
      <c r="DO120" s="197"/>
      <c r="DP120" s="197"/>
      <c r="DQ120" s="197"/>
      <c r="DR120" s="197"/>
      <c r="DS120" s="197"/>
      <c r="DT120" s="197"/>
      <c r="DU120" s="197"/>
    </row>
    <row r="121" spans="2:125" s="200" customFormat="1" ht="40.5" customHeight="1">
      <c r="B121" s="139" t="s">
        <v>300</v>
      </c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95"/>
      <c r="T121" s="195"/>
      <c r="U121" s="196"/>
      <c r="V121" s="196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7"/>
      <c r="AG121" s="197"/>
      <c r="AH121" s="197"/>
      <c r="AI121" s="197"/>
      <c r="AO121" s="198" t="s">
        <v>502</v>
      </c>
      <c r="AP121" s="198"/>
      <c r="AQ121" s="198"/>
      <c r="AR121" s="198"/>
      <c r="AS121" s="198"/>
      <c r="AT121" s="198"/>
      <c r="AU121" s="198"/>
      <c r="AV121" s="198"/>
      <c r="AW121" s="198"/>
      <c r="AX121" s="198"/>
      <c r="AY121" s="198"/>
      <c r="AZ121" s="198"/>
      <c r="BA121" s="198"/>
      <c r="BD121" s="198"/>
      <c r="BE121" s="198"/>
      <c r="BF121" s="198"/>
      <c r="BG121" s="199"/>
      <c r="BH121" s="199"/>
      <c r="BI121" s="199"/>
      <c r="BJ121" s="195"/>
      <c r="BK121" s="195"/>
      <c r="BL121" s="195"/>
      <c r="BM121" s="195"/>
      <c r="BN121" s="195"/>
      <c r="BO121" s="195"/>
      <c r="BP121" s="195"/>
      <c r="CQ121" s="197"/>
      <c r="CR121" s="197"/>
      <c r="CS121" s="197"/>
      <c r="CT121" s="197"/>
      <c r="CU121" s="197"/>
      <c r="CV121" s="197"/>
      <c r="CW121" s="197"/>
      <c r="CX121" s="197"/>
      <c r="CY121" s="197"/>
      <c r="CZ121" s="197"/>
      <c r="DA121" s="197"/>
      <c r="DB121" s="197"/>
      <c r="DC121" s="197"/>
      <c r="DD121" s="197"/>
      <c r="DE121" s="197"/>
      <c r="DF121" s="197"/>
      <c r="DG121" s="197"/>
      <c r="DH121" s="197"/>
      <c r="DI121" s="197"/>
      <c r="DJ121" s="197"/>
      <c r="DK121" s="197"/>
      <c r="DL121" s="197"/>
      <c r="DM121" s="197"/>
      <c r="DN121" s="197"/>
      <c r="DO121" s="197"/>
      <c r="DP121" s="197"/>
      <c r="DQ121" s="197"/>
      <c r="DR121" s="197"/>
      <c r="DS121" s="197"/>
      <c r="DT121" s="197"/>
      <c r="DU121" s="197"/>
    </row>
    <row r="122" spans="2:125" s="200" customFormat="1" ht="40.5" customHeight="1">
      <c r="B122" s="139" t="s">
        <v>301</v>
      </c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95"/>
      <c r="T122" s="195"/>
      <c r="U122" s="196"/>
      <c r="V122" s="196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7"/>
      <c r="AG122" s="197"/>
      <c r="AH122" s="197"/>
      <c r="AI122" s="197"/>
      <c r="AO122" s="198" t="s">
        <v>503</v>
      </c>
      <c r="AP122" s="198"/>
      <c r="AQ122" s="198"/>
      <c r="AR122" s="198"/>
      <c r="AS122" s="198"/>
      <c r="AT122" s="198"/>
      <c r="AU122" s="198"/>
      <c r="AV122" s="198"/>
      <c r="AW122" s="198"/>
      <c r="AX122" s="198"/>
      <c r="AY122" s="198"/>
      <c r="AZ122" s="198"/>
      <c r="BA122" s="198"/>
      <c r="BD122" s="198"/>
      <c r="BE122" s="198"/>
      <c r="BF122" s="198"/>
      <c r="BG122" s="199"/>
      <c r="BH122" s="199"/>
      <c r="BI122" s="199"/>
      <c r="BJ122" s="195"/>
      <c r="BK122" s="195"/>
      <c r="BL122" s="195"/>
      <c r="BM122" s="195"/>
      <c r="BN122" s="195"/>
      <c r="BO122" s="195"/>
      <c r="BP122" s="195"/>
      <c r="CQ122" s="197"/>
      <c r="CR122" s="197"/>
      <c r="CS122" s="197"/>
      <c r="CT122" s="197"/>
      <c r="CU122" s="197"/>
      <c r="CV122" s="197"/>
      <c r="CW122" s="197"/>
      <c r="CX122" s="197"/>
      <c r="CY122" s="197"/>
      <c r="CZ122" s="197"/>
      <c r="DA122" s="197"/>
      <c r="DB122" s="197"/>
      <c r="DC122" s="197"/>
      <c r="DD122" s="197"/>
      <c r="DE122" s="197"/>
      <c r="DF122" s="197"/>
      <c r="DG122" s="197"/>
      <c r="DH122" s="197"/>
      <c r="DI122" s="197"/>
      <c r="DJ122" s="197"/>
      <c r="DK122" s="197"/>
      <c r="DL122" s="197"/>
      <c r="DM122" s="197"/>
      <c r="DN122" s="197"/>
      <c r="DO122" s="197"/>
      <c r="DP122" s="197"/>
      <c r="DQ122" s="197"/>
      <c r="DR122" s="197"/>
      <c r="DS122" s="197"/>
      <c r="DT122" s="197"/>
      <c r="DU122" s="197"/>
    </row>
    <row r="123" spans="2:125" s="200" customFormat="1" ht="79.5" customHeight="1">
      <c r="B123" s="253"/>
      <c r="C123" s="253"/>
      <c r="D123" s="253"/>
      <c r="E123" s="253"/>
      <c r="F123" s="253"/>
      <c r="G123" s="253"/>
      <c r="H123" s="252"/>
      <c r="I123" s="529" t="s">
        <v>85</v>
      </c>
      <c r="J123" s="252"/>
      <c r="L123" s="201"/>
      <c r="M123" s="201"/>
      <c r="N123" s="201"/>
      <c r="O123" s="201"/>
      <c r="P123" s="201"/>
      <c r="Q123" s="201"/>
      <c r="R123" s="201"/>
      <c r="S123" s="195"/>
      <c r="T123" s="195"/>
      <c r="U123" s="196"/>
      <c r="V123" s="196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7"/>
      <c r="AG123" s="197"/>
      <c r="AH123" s="197"/>
      <c r="AI123" s="197"/>
      <c r="AO123" s="251"/>
      <c r="AP123" s="251"/>
      <c r="AQ123" s="251"/>
      <c r="AR123" s="251"/>
      <c r="AS123" s="251"/>
      <c r="AT123" s="251"/>
      <c r="AU123" s="258" t="s">
        <v>84</v>
      </c>
      <c r="AW123" s="250"/>
      <c r="AY123" s="249"/>
      <c r="AZ123" s="249"/>
      <c r="BD123" s="195"/>
      <c r="BE123" s="195"/>
      <c r="BF123" s="195"/>
      <c r="BG123" s="199"/>
      <c r="BH123" s="199"/>
      <c r="BI123" s="199"/>
      <c r="BJ123" s="195"/>
      <c r="BK123" s="195"/>
      <c r="BL123" s="195"/>
      <c r="BM123" s="195"/>
      <c r="BN123" s="195"/>
      <c r="BO123" s="195"/>
      <c r="BP123" s="195"/>
      <c r="CQ123" s="197"/>
      <c r="CR123" s="197"/>
      <c r="CS123" s="197"/>
      <c r="CT123" s="197"/>
      <c r="CU123" s="197"/>
      <c r="CV123" s="197"/>
      <c r="CW123" s="197"/>
      <c r="CX123" s="197"/>
      <c r="CY123" s="197"/>
      <c r="CZ123" s="197"/>
      <c r="DA123" s="197"/>
      <c r="DB123" s="197"/>
      <c r="DC123" s="197"/>
      <c r="DD123" s="197"/>
      <c r="DE123" s="197"/>
      <c r="DF123" s="197"/>
      <c r="DG123" s="197"/>
      <c r="DH123" s="197"/>
      <c r="DI123" s="197"/>
      <c r="DJ123" s="197"/>
      <c r="DK123" s="197"/>
      <c r="DL123" s="197"/>
      <c r="DM123" s="197"/>
      <c r="DN123" s="197"/>
      <c r="DO123" s="197"/>
      <c r="DP123" s="197"/>
      <c r="DQ123" s="197"/>
      <c r="DR123" s="197"/>
      <c r="DS123" s="197"/>
      <c r="DT123" s="197"/>
      <c r="DU123" s="197"/>
    </row>
    <row r="124" spans="1:125" s="200" customFormat="1" ht="78.75" customHeight="1">
      <c r="A124" s="285" t="s">
        <v>332</v>
      </c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  <c r="X124" s="285"/>
      <c r="Y124" s="285"/>
      <c r="Z124" s="285"/>
      <c r="AA124" s="285"/>
      <c r="AB124" s="285"/>
      <c r="AC124" s="285"/>
      <c r="AD124" s="285"/>
      <c r="AE124" s="285"/>
      <c r="AF124" s="285"/>
      <c r="AG124" s="285"/>
      <c r="AH124" s="285"/>
      <c r="AI124" s="285"/>
      <c r="AJ124" s="285"/>
      <c r="AK124" s="285"/>
      <c r="AL124" s="285"/>
      <c r="AM124" s="285"/>
      <c r="AN124" s="285"/>
      <c r="AO124" s="285"/>
      <c r="AP124" s="285"/>
      <c r="AQ124" s="285"/>
      <c r="AR124" s="285"/>
      <c r="AS124" s="285"/>
      <c r="AT124" s="285"/>
      <c r="AU124" s="285"/>
      <c r="AV124" s="285"/>
      <c r="AW124" s="285"/>
      <c r="AX124" s="285"/>
      <c r="AY124" s="285"/>
      <c r="AZ124" s="285"/>
      <c r="BA124" s="285"/>
      <c r="BB124" s="285"/>
      <c r="BC124" s="285"/>
      <c r="BD124" s="285"/>
      <c r="BE124" s="285"/>
      <c r="BF124" s="285"/>
      <c r="BG124" s="285"/>
      <c r="BH124" s="285"/>
      <c r="BI124" s="285"/>
      <c r="BJ124" s="195"/>
      <c r="BK124" s="195"/>
      <c r="BL124" s="195"/>
      <c r="BM124" s="195"/>
      <c r="BN124" s="195"/>
      <c r="BO124" s="195"/>
      <c r="BP124" s="195"/>
      <c r="BQ124" s="197"/>
      <c r="BR124" s="197"/>
      <c r="BS124" s="197"/>
      <c r="BT124" s="197"/>
      <c r="BU124" s="197"/>
      <c r="BV124" s="197"/>
      <c r="BW124" s="197"/>
      <c r="BX124" s="197"/>
      <c r="BY124" s="197"/>
      <c r="BZ124" s="197"/>
      <c r="CA124" s="197"/>
      <c r="CB124" s="197"/>
      <c r="CC124" s="197"/>
      <c r="CD124" s="197"/>
      <c r="CE124" s="197"/>
      <c r="CF124" s="197"/>
      <c r="CG124" s="197"/>
      <c r="CH124" s="197"/>
      <c r="CI124" s="197"/>
      <c r="CJ124" s="197"/>
      <c r="CK124" s="197"/>
      <c r="CL124" s="197"/>
      <c r="CM124" s="197"/>
      <c r="CN124" s="197"/>
      <c r="CO124" s="197"/>
      <c r="CP124" s="197"/>
      <c r="CQ124" s="197"/>
      <c r="CR124" s="197"/>
      <c r="CS124" s="197"/>
      <c r="CT124" s="197"/>
      <c r="CU124" s="197"/>
      <c r="CV124" s="197"/>
      <c r="CW124" s="197"/>
      <c r="CX124" s="197"/>
      <c r="CY124" s="197"/>
      <c r="CZ124" s="197"/>
      <c r="DA124" s="197"/>
      <c r="DB124" s="197"/>
      <c r="DC124" s="197"/>
      <c r="DD124" s="197"/>
      <c r="DE124" s="197"/>
      <c r="DF124" s="197"/>
      <c r="DG124" s="197"/>
      <c r="DH124" s="197"/>
      <c r="DI124" s="197"/>
      <c r="DJ124" s="197"/>
      <c r="DK124" s="197"/>
      <c r="DL124" s="197"/>
      <c r="DM124" s="197"/>
      <c r="DN124" s="197"/>
      <c r="DO124" s="197"/>
      <c r="DP124" s="197"/>
      <c r="DQ124" s="197"/>
      <c r="DR124" s="197"/>
      <c r="DS124" s="197"/>
      <c r="DT124" s="197"/>
      <c r="DU124" s="197"/>
    </row>
    <row r="125" spans="1:68" ht="21" customHeight="1" thickBot="1">
      <c r="A125" s="421"/>
      <c r="B125" s="421"/>
      <c r="C125" s="421"/>
      <c r="D125" s="421"/>
      <c r="E125" s="421"/>
      <c r="F125" s="421"/>
      <c r="G125" s="421"/>
      <c r="H125" s="421"/>
      <c r="I125" s="421"/>
      <c r="J125" s="421"/>
      <c r="K125" s="421"/>
      <c r="L125" s="421"/>
      <c r="M125" s="421"/>
      <c r="N125" s="421"/>
      <c r="O125" s="421"/>
      <c r="P125" s="421"/>
      <c r="Q125" s="421"/>
      <c r="R125" s="421"/>
      <c r="S125" s="421"/>
      <c r="T125" s="421"/>
      <c r="U125" s="421"/>
      <c r="V125" s="421"/>
      <c r="W125" s="421"/>
      <c r="X125" s="421"/>
      <c r="Y125" s="421"/>
      <c r="Z125" s="421"/>
      <c r="AA125" s="421"/>
      <c r="AB125" s="421"/>
      <c r="AC125" s="421"/>
      <c r="AD125" s="421"/>
      <c r="AE125" s="421"/>
      <c r="AF125" s="421"/>
      <c r="AG125" s="421"/>
      <c r="AH125" s="421"/>
      <c r="AI125" s="421"/>
      <c r="AJ125" s="421"/>
      <c r="AK125" s="421"/>
      <c r="AL125" s="421"/>
      <c r="AM125" s="421"/>
      <c r="AN125" s="421"/>
      <c r="AO125" s="421"/>
      <c r="AP125" s="421"/>
      <c r="AQ125" s="421"/>
      <c r="AR125" s="421"/>
      <c r="AS125" s="421"/>
      <c r="AT125" s="421"/>
      <c r="AU125" s="421"/>
      <c r="AV125" s="421"/>
      <c r="AW125" s="421"/>
      <c r="AX125" s="421"/>
      <c r="AY125" s="421"/>
      <c r="AZ125" s="421"/>
      <c r="BA125" s="421"/>
      <c r="BB125" s="421"/>
      <c r="BC125" s="421"/>
      <c r="BD125" s="421"/>
      <c r="BE125" s="421"/>
      <c r="BF125" s="421"/>
      <c r="BG125" s="421"/>
      <c r="BH125" s="421"/>
      <c r="BI125" s="421"/>
      <c r="BJ125" s="11"/>
      <c r="BK125" s="11"/>
      <c r="BL125" s="11"/>
      <c r="BM125" s="11"/>
      <c r="BN125" s="11"/>
      <c r="BO125" s="11"/>
      <c r="BP125" s="11"/>
    </row>
    <row r="126" spans="1:68" ht="45" customHeight="1" hidden="1" thickBot="1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11"/>
      <c r="BK126" s="11"/>
      <c r="BL126" s="11"/>
      <c r="BM126" s="11"/>
      <c r="BN126" s="11"/>
      <c r="BO126" s="11"/>
      <c r="BP126" s="11"/>
    </row>
    <row r="127" spans="1:72" ht="34.5" customHeight="1" thickBot="1">
      <c r="A127" s="307" t="s">
        <v>478</v>
      </c>
      <c r="B127" s="291"/>
      <c r="C127" s="291"/>
      <c r="D127" s="291"/>
      <c r="E127" s="291"/>
      <c r="F127" s="291"/>
      <c r="G127" s="291"/>
      <c r="H127" s="291"/>
      <c r="I127" s="291"/>
      <c r="J127" s="291"/>
      <c r="K127" s="291"/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87"/>
      <c r="X127" s="439" t="s">
        <v>116</v>
      </c>
      <c r="Y127" s="439"/>
      <c r="Z127" s="439"/>
      <c r="AA127" s="439"/>
      <c r="AB127" s="439"/>
      <c r="AC127" s="439"/>
      <c r="AD127" s="439"/>
      <c r="AE127" s="439"/>
      <c r="AF127" s="439"/>
      <c r="AG127" s="439"/>
      <c r="AH127" s="439"/>
      <c r="AI127" s="439"/>
      <c r="AJ127" s="439"/>
      <c r="AK127" s="439"/>
      <c r="AL127" s="439"/>
      <c r="AM127" s="439"/>
      <c r="AN127" s="439"/>
      <c r="AO127" s="439"/>
      <c r="AP127" s="439"/>
      <c r="AQ127" s="439"/>
      <c r="AR127" s="439"/>
      <c r="AS127" s="439"/>
      <c r="AT127" s="439"/>
      <c r="AU127" s="440"/>
      <c r="AV127" s="516" t="s">
        <v>319</v>
      </c>
      <c r="AW127" s="517"/>
      <c r="AX127" s="517"/>
      <c r="AY127" s="517"/>
      <c r="AZ127" s="517"/>
      <c r="BA127" s="517"/>
      <c r="BB127" s="517"/>
      <c r="BC127" s="517"/>
      <c r="BD127" s="517"/>
      <c r="BE127" s="517"/>
      <c r="BF127" s="517"/>
      <c r="BG127" s="517"/>
      <c r="BH127" s="517"/>
      <c r="BI127" s="518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</row>
    <row r="128" spans="1:72" ht="33" customHeight="1">
      <c r="A128" s="422" t="s">
        <v>10</v>
      </c>
      <c r="B128" s="286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 t="s">
        <v>9</v>
      </c>
      <c r="M128" s="286"/>
      <c r="N128" s="286"/>
      <c r="O128" s="286"/>
      <c r="P128" s="286" t="s">
        <v>11</v>
      </c>
      <c r="Q128" s="286"/>
      <c r="R128" s="286"/>
      <c r="S128" s="286"/>
      <c r="T128" s="305" t="s">
        <v>78</v>
      </c>
      <c r="U128" s="305"/>
      <c r="V128" s="305"/>
      <c r="W128" s="306"/>
      <c r="X128" s="303" t="s">
        <v>10</v>
      </c>
      <c r="Y128" s="303"/>
      <c r="Z128" s="303"/>
      <c r="AA128" s="303"/>
      <c r="AB128" s="303"/>
      <c r="AC128" s="303"/>
      <c r="AD128" s="303"/>
      <c r="AE128" s="303"/>
      <c r="AF128" s="303"/>
      <c r="AG128" s="303"/>
      <c r="AH128" s="304"/>
      <c r="AI128" s="286" t="s">
        <v>9</v>
      </c>
      <c r="AJ128" s="286"/>
      <c r="AK128" s="286"/>
      <c r="AL128" s="286"/>
      <c r="AM128" s="286" t="s">
        <v>11</v>
      </c>
      <c r="AN128" s="286"/>
      <c r="AO128" s="286"/>
      <c r="AP128" s="286"/>
      <c r="AQ128" s="305" t="s">
        <v>78</v>
      </c>
      <c r="AR128" s="305"/>
      <c r="AS128" s="305"/>
      <c r="AT128" s="305"/>
      <c r="AU128" s="306"/>
      <c r="AV128" s="423" t="s">
        <v>490</v>
      </c>
      <c r="AW128" s="424"/>
      <c r="AX128" s="424"/>
      <c r="AY128" s="424"/>
      <c r="AZ128" s="424"/>
      <c r="BA128" s="424"/>
      <c r="BB128" s="424"/>
      <c r="BC128" s="424"/>
      <c r="BD128" s="424"/>
      <c r="BE128" s="424"/>
      <c r="BF128" s="424"/>
      <c r="BG128" s="424"/>
      <c r="BH128" s="424"/>
      <c r="BI128" s="425"/>
      <c r="BJ128" s="81"/>
      <c r="BK128" s="81"/>
      <c r="BL128" s="7"/>
      <c r="BM128" s="13"/>
      <c r="BN128" s="7"/>
      <c r="BO128" s="14"/>
      <c r="BP128" s="14"/>
      <c r="BQ128" s="14"/>
      <c r="BR128" s="13"/>
      <c r="BS128" s="7"/>
      <c r="BT128" s="7"/>
    </row>
    <row r="129" spans="1:72" ht="36" customHeight="1">
      <c r="A129" s="288" t="s">
        <v>118</v>
      </c>
      <c r="B129" s="289"/>
      <c r="C129" s="289"/>
      <c r="D129" s="289"/>
      <c r="E129" s="289"/>
      <c r="F129" s="289"/>
      <c r="G129" s="289"/>
      <c r="H129" s="289"/>
      <c r="I129" s="289"/>
      <c r="J129" s="289"/>
      <c r="K129" s="290"/>
      <c r="L129" s="302">
        <v>1</v>
      </c>
      <c r="M129" s="303"/>
      <c r="N129" s="303"/>
      <c r="O129" s="304"/>
      <c r="P129" s="302">
        <v>1</v>
      </c>
      <c r="Q129" s="303"/>
      <c r="R129" s="303"/>
      <c r="S129" s="304"/>
      <c r="T129" s="391">
        <v>1</v>
      </c>
      <c r="U129" s="392"/>
      <c r="V129" s="392"/>
      <c r="W129" s="393"/>
      <c r="X129" s="289" t="s">
        <v>121</v>
      </c>
      <c r="Y129" s="289"/>
      <c r="Z129" s="289"/>
      <c r="AA129" s="289"/>
      <c r="AB129" s="289"/>
      <c r="AC129" s="289"/>
      <c r="AD129" s="289"/>
      <c r="AE129" s="289"/>
      <c r="AF129" s="289"/>
      <c r="AG129" s="289"/>
      <c r="AH129" s="290"/>
      <c r="AI129" s="302">
        <v>6</v>
      </c>
      <c r="AJ129" s="303"/>
      <c r="AK129" s="303"/>
      <c r="AL129" s="304"/>
      <c r="AM129" s="302">
        <v>2</v>
      </c>
      <c r="AN129" s="303"/>
      <c r="AO129" s="303"/>
      <c r="AP129" s="304"/>
      <c r="AQ129" s="419">
        <v>3</v>
      </c>
      <c r="AR129" s="419"/>
      <c r="AS129" s="419"/>
      <c r="AT129" s="419"/>
      <c r="AU129" s="420"/>
      <c r="AV129" s="426"/>
      <c r="AW129" s="427"/>
      <c r="AX129" s="427"/>
      <c r="AY129" s="427"/>
      <c r="AZ129" s="427"/>
      <c r="BA129" s="427"/>
      <c r="BB129" s="427"/>
      <c r="BC129" s="427"/>
      <c r="BD129" s="427"/>
      <c r="BE129" s="427"/>
      <c r="BF129" s="427"/>
      <c r="BG129" s="427"/>
      <c r="BH129" s="427"/>
      <c r="BI129" s="428"/>
      <c r="BJ129" s="81"/>
      <c r="BK129" s="81"/>
      <c r="BL129" s="7"/>
      <c r="BM129" s="13"/>
      <c r="BN129" s="7"/>
      <c r="BO129" s="14"/>
      <c r="BP129" s="14"/>
      <c r="BQ129" s="14"/>
      <c r="BR129" s="13"/>
      <c r="BS129" s="7"/>
      <c r="BT129" s="7"/>
    </row>
    <row r="130" spans="1:72" ht="36" customHeight="1">
      <c r="A130" s="445" t="s">
        <v>119</v>
      </c>
      <c r="B130" s="446"/>
      <c r="C130" s="446"/>
      <c r="D130" s="446"/>
      <c r="E130" s="446"/>
      <c r="F130" s="446"/>
      <c r="G130" s="446"/>
      <c r="H130" s="446"/>
      <c r="I130" s="446"/>
      <c r="J130" s="446"/>
      <c r="K130" s="447"/>
      <c r="L130" s="442">
        <v>2</v>
      </c>
      <c r="M130" s="443"/>
      <c r="N130" s="443"/>
      <c r="O130" s="444"/>
      <c r="P130" s="442">
        <v>1</v>
      </c>
      <c r="Q130" s="443"/>
      <c r="R130" s="443"/>
      <c r="S130" s="444"/>
      <c r="T130" s="388">
        <v>2</v>
      </c>
      <c r="U130" s="389"/>
      <c r="V130" s="389"/>
      <c r="W130" s="390"/>
      <c r="X130" s="289" t="s">
        <v>122</v>
      </c>
      <c r="Y130" s="289"/>
      <c r="Z130" s="289"/>
      <c r="AA130" s="289"/>
      <c r="AB130" s="289"/>
      <c r="AC130" s="289"/>
      <c r="AD130" s="289"/>
      <c r="AE130" s="289"/>
      <c r="AF130" s="289"/>
      <c r="AG130" s="289"/>
      <c r="AH130" s="290"/>
      <c r="AI130" s="302">
        <v>8</v>
      </c>
      <c r="AJ130" s="303"/>
      <c r="AK130" s="303"/>
      <c r="AL130" s="304"/>
      <c r="AM130" s="302">
        <v>2</v>
      </c>
      <c r="AN130" s="303"/>
      <c r="AO130" s="303"/>
      <c r="AP130" s="304"/>
      <c r="AQ130" s="419">
        <v>3</v>
      </c>
      <c r="AR130" s="419"/>
      <c r="AS130" s="419"/>
      <c r="AT130" s="419"/>
      <c r="AU130" s="420"/>
      <c r="AV130" s="426"/>
      <c r="AW130" s="427"/>
      <c r="AX130" s="427"/>
      <c r="AY130" s="427"/>
      <c r="AZ130" s="427"/>
      <c r="BA130" s="427"/>
      <c r="BB130" s="427"/>
      <c r="BC130" s="427"/>
      <c r="BD130" s="427"/>
      <c r="BE130" s="427"/>
      <c r="BF130" s="427"/>
      <c r="BG130" s="427"/>
      <c r="BH130" s="427"/>
      <c r="BI130" s="428"/>
      <c r="BJ130" s="81"/>
      <c r="BK130" s="81"/>
      <c r="BL130" s="7"/>
      <c r="BM130" s="13"/>
      <c r="BN130" s="7"/>
      <c r="BO130" s="14"/>
      <c r="BP130" s="14"/>
      <c r="BQ130" s="14"/>
      <c r="BR130" s="13"/>
      <c r="BS130" s="7"/>
      <c r="BT130" s="7"/>
    </row>
    <row r="131" spans="1:72" ht="36" customHeight="1">
      <c r="A131" s="288" t="s">
        <v>477</v>
      </c>
      <c r="B131" s="289"/>
      <c r="C131" s="289"/>
      <c r="D131" s="289"/>
      <c r="E131" s="289"/>
      <c r="F131" s="289"/>
      <c r="G131" s="289"/>
      <c r="H131" s="289"/>
      <c r="I131" s="289"/>
      <c r="J131" s="289"/>
      <c r="K131" s="290"/>
      <c r="L131" s="302">
        <v>6.7</v>
      </c>
      <c r="M131" s="303"/>
      <c r="N131" s="303"/>
      <c r="O131" s="304"/>
      <c r="P131" s="302">
        <v>2</v>
      </c>
      <c r="Q131" s="303"/>
      <c r="R131" s="303"/>
      <c r="S131" s="304"/>
      <c r="T131" s="391">
        <v>3</v>
      </c>
      <c r="U131" s="392"/>
      <c r="V131" s="392"/>
      <c r="W131" s="393"/>
      <c r="X131" s="289" t="s">
        <v>123</v>
      </c>
      <c r="Y131" s="289"/>
      <c r="Z131" s="289"/>
      <c r="AA131" s="289"/>
      <c r="AB131" s="289"/>
      <c r="AC131" s="289"/>
      <c r="AD131" s="289"/>
      <c r="AE131" s="289"/>
      <c r="AF131" s="289"/>
      <c r="AG131" s="289"/>
      <c r="AH131" s="290"/>
      <c r="AI131" s="302">
        <v>10</v>
      </c>
      <c r="AJ131" s="303"/>
      <c r="AK131" s="303"/>
      <c r="AL131" s="304"/>
      <c r="AM131" s="302">
        <v>4</v>
      </c>
      <c r="AN131" s="303"/>
      <c r="AO131" s="303"/>
      <c r="AP131" s="304"/>
      <c r="AQ131" s="419">
        <v>6</v>
      </c>
      <c r="AR131" s="419"/>
      <c r="AS131" s="419"/>
      <c r="AT131" s="419"/>
      <c r="AU131" s="420"/>
      <c r="AV131" s="426"/>
      <c r="AW131" s="427"/>
      <c r="AX131" s="427"/>
      <c r="AY131" s="427"/>
      <c r="AZ131" s="427"/>
      <c r="BA131" s="427"/>
      <c r="BB131" s="427"/>
      <c r="BC131" s="427"/>
      <c r="BD131" s="427"/>
      <c r="BE131" s="427"/>
      <c r="BF131" s="427"/>
      <c r="BG131" s="427"/>
      <c r="BH131" s="427"/>
      <c r="BI131" s="428"/>
      <c r="BJ131" s="81"/>
      <c r="BK131" s="81"/>
      <c r="BL131" s="7"/>
      <c r="BM131" s="13"/>
      <c r="BN131" s="7"/>
      <c r="BO131" s="14"/>
      <c r="BP131" s="14"/>
      <c r="BQ131" s="14"/>
      <c r="BR131" s="13"/>
      <c r="BS131" s="7"/>
      <c r="BT131" s="7"/>
    </row>
    <row r="132" spans="1:72" ht="36" customHeight="1">
      <c r="A132" s="333" t="s">
        <v>120</v>
      </c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286">
        <v>7</v>
      </c>
      <c r="M132" s="286"/>
      <c r="N132" s="286"/>
      <c r="O132" s="286"/>
      <c r="P132" s="286">
        <v>1</v>
      </c>
      <c r="Q132" s="286"/>
      <c r="R132" s="286"/>
      <c r="S132" s="286"/>
      <c r="T132" s="419">
        <v>1</v>
      </c>
      <c r="U132" s="419"/>
      <c r="V132" s="419"/>
      <c r="W132" s="420"/>
      <c r="X132" s="289" t="s">
        <v>124</v>
      </c>
      <c r="Y132" s="289"/>
      <c r="Z132" s="289"/>
      <c r="AA132" s="289"/>
      <c r="AB132" s="289"/>
      <c r="AC132" s="289"/>
      <c r="AD132" s="289"/>
      <c r="AE132" s="289"/>
      <c r="AF132" s="289"/>
      <c r="AG132" s="289"/>
      <c r="AH132" s="290"/>
      <c r="AI132" s="302">
        <v>10</v>
      </c>
      <c r="AJ132" s="303"/>
      <c r="AK132" s="303"/>
      <c r="AL132" s="304"/>
      <c r="AM132" s="302">
        <v>12</v>
      </c>
      <c r="AN132" s="303"/>
      <c r="AO132" s="303"/>
      <c r="AP132" s="304"/>
      <c r="AQ132" s="347">
        <f>12*1.5</f>
        <v>18</v>
      </c>
      <c r="AR132" s="347"/>
      <c r="AS132" s="347"/>
      <c r="AT132" s="347"/>
      <c r="AU132" s="348"/>
      <c r="AV132" s="426"/>
      <c r="AW132" s="427"/>
      <c r="AX132" s="427"/>
      <c r="AY132" s="427"/>
      <c r="AZ132" s="427"/>
      <c r="BA132" s="427"/>
      <c r="BB132" s="427"/>
      <c r="BC132" s="427"/>
      <c r="BD132" s="427"/>
      <c r="BE132" s="427"/>
      <c r="BF132" s="427"/>
      <c r="BG132" s="427"/>
      <c r="BH132" s="427"/>
      <c r="BI132" s="428"/>
      <c r="BJ132" s="81"/>
      <c r="BK132" s="81"/>
      <c r="BL132" s="7"/>
      <c r="BM132" s="13"/>
      <c r="BN132" s="7"/>
      <c r="BO132" s="14"/>
      <c r="BP132" s="14"/>
      <c r="BQ132" s="14"/>
      <c r="BR132" s="13"/>
      <c r="BS132" s="7"/>
      <c r="BT132" s="7"/>
    </row>
    <row r="133" spans="1:72" ht="36" customHeight="1" thickBot="1">
      <c r="A133" s="335"/>
      <c r="B133" s="336"/>
      <c r="C133" s="336"/>
      <c r="D133" s="336"/>
      <c r="E133" s="336"/>
      <c r="F133" s="336"/>
      <c r="G133" s="336"/>
      <c r="H133" s="336"/>
      <c r="I133" s="336"/>
      <c r="J133" s="336"/>
      <c r="K133" s="336"/>
      <c r="L133" s="441"/>
      <c r="M133" s="441"/>
      <c r="N133" s="441"/>
      <c r="O133" s="441"/>
      <c r="P133" s="441"/>
      <c r="Q133" s="441"/>
      <c r="R133" s="441"/>
      <c r="S133" s="441"/>
      <c r="T133" s="394"/>
      <c r="U133" s="394"/>
      <c r="V133" s="394"/>
      <c r="W133" s="395"/>
      <c r="X133" s="448" t="s">
        <v>125</v>
      </c>
      <c r="Y133" s="448"/>
      <c r="Z133" s="448"/>
      <c r="AA133" s="448"/>
      <c r="AB133" s="448"/>
      <c r="AC133" s="448"/>
      <c r="AD133" s="448"/>
      <c r="AE133" s="448"/>
      <c r="AF133" s="448"/>
      <c r="AG133" s="448"/>
      <c r="AH133" s="449"/>
      <c r="AI133" s="349">
        <v>10</v>
      </c>
      <c r="AJ133" s="350"/>
      <c r="AK133" s="350"/>
      <c r="AL133" s="351"/>
      <c r="AM133" s="349">
        <v>2</v>
      </c>
      <c r="AN133" s="350"/>
      <c r="AO133" s="350"/>
      <c r="AP133" s="351"/>
      <c r="AQ133" s="394">
        <v>3</v>
      </c>
      <c r="AR133" s="394"/>
      <c r="AS133" s="394"/>
      <c r="AT133" s="394"/>
      <c r="AU133" s="395"/>
      <c r="AV133" s="429"/>
      <c r="AW133" s="430"/>
      <c r="AX133" s="430"/>
      <c r="AY133" s="430"/>
      <c r="AZ133" s="430"/>
      <c r="BA133" s="430"/>
      <c r="BB133" s="430"/>
      <c r="BC133" s="430"/>
      <c r="BD133" s="430"/>
      <c r="BE133" s="430"/>
      <c r="BF133" s="430"/>
      <c r="BG133" s="430"/>
      <c r="BH133" s="430"/>
      <c r="BI133" s="431"/>
      <c r="BJ133" s="81"/>
      <c r="BK133" s="81"/>
      <c r="BL133" s="7"/>
      <c r="BM133" s="13"/>
      <c r="BN133" s="7"/>
      <c r="BO133" s="14"/>
      <c r="BP133" s="14"/>
      <c r="BQ133" s="14"/>
      <c r="BR133" s="13"/>
      <c r="BS133" s="7"/>
      <c r="BT133" s="7"/>
    </row>
    <row r="134" spans="1:125" s="138" customFormat="1" ht="23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21"/>
      <c r="AP134" s="21"/>
      <c r="AQ134" s="21"/>
      <c r="AR134" s="18"/>
      <c r="AS134" s="18"/>
      <c r="AT134" s="18"/>
      <c r="AU134" s="18"/>
      <c r="AV134" s="18"/>
      <c r="AW134" s="18"/>
      <c r="AX134" s="82"/>
      <c r="AY134" s="83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18"/>
      <c r="BK134" s="15"/>
      <c r="BL134" s="19"/>
      <c r="BM134" s="19"/>
      <c r="BN134" s="19"/>
      <c r="BO134" s="19"/>
      <c r="BP134" s="19"/>
      <c r="BQ134" s="19"/>
      <c r="BR134" s="19"/>
      <c r="BS134" s="19"/>
      <c r="BT134" s="19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</row>
    <row r="135" spans="1:68" ht="30" customHeight="1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264" t="s">
        <v>117</v>
      </c>
      <c r="AB135" s="84"/>
      <c r="AC135" s="84"/>
      <c r="AD135" s="84"/>
      <c r="AE135" s="84"/>
      <c r="AF135" s="84"/>
      <c r="AG135" s="84"/>
      <c r="AH135" s="84"/>
      <c r="AI135" s="84"/>
      <c r="AJ135" s="84"/>
      <c r="AK135" s="85"/>
      <c r="AL135" s="84"/>
      <c r="AM135" s="84"/>
      <c r="AN135" s="84"/>
      <c r="AO135" s="85"/>
      <c r="AP135" s="85"/>
      <c r="AQ135" s="85"/>
      <c r="AR135" s="84"/>
      <c r="AS135" s="84"/>
      <c r="AT135" s="15"/>
      <c r="AU135" s="15"/>
      <c r="AV135" s="15"/>
      <c r="AW135" s="86"/>
      <c r="BK135" s="11"/>
      <c r="BL135" s="11"/>
      <c r="BM135" s="11"/>
      <c r="BN135" s="11"/>
      <c r="BO135" s="11"/>
      <c r="BP135" s="11"/>
    </row>
    <row r="136" spans="1:68" ht="12" customHeight="1" thickBo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87"/>
      <c r="S136" s="87"/>
      <c r="T136" s="43"/>
      <c r="U136" s="88"/>
      <c r="V136" s="88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39"/>
      <c r="AL136" s="43"/>
      <c r="AM136" s="43"/>
      <c r="AN136" s="43"/>
      <c r="AO136" s="39"/>
      <c r="AP136" s="39"/>
      <c r="AQ136" s="39"/>
      <c r="AR136" s="43"/>
      <c r="AS136" s="43"/>
      <c r="AT136" s="45"/>
      <c r="AU136" s="45"/>
      <c r="AV136" s="45"/>
      <c r="AW136" s="89"/>
      <c r="BJ136" s="11"/>
      <c r="BK136" s="11"/>
      <c r="BL136" s="11"/>
      <c r="BM136" s="11"/>
      <c r="BN136" s="11"/>
      <c r="BO136" s="11"/>
      <c r="BP136" s="11"/>
    </row>
    <row r="137" spans="1:68" ht="68.25" customHeight="1">
      <c r="A137" s="337" t="s">
        <v>60</v>
      </c>
      <c r="B137" s="338"/>
      <c r="C137" s="338"/>
      <c r="D137" s="338"/>
      <c r="E137" s="435" t="s">
        <v>61</v>
      </c>
      <c r="F137" s="435"/>
      <c r="G137" s="435"/>
      <c r="H137" s="435"/>
      <c r="I137" s="435"/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  <c r="T137" s="435"/>
      <c r="U137" s="435"/>
      <c r="V137" s="435"/>
      <c r="W137" s="435"/>
      <c r="X137" s="435"/>
      <c r="Y137" s="435"/>
      <c r="Z137" s="435"/>
      <c r="AA137" s="435"/>
      <c r="AB137" s="435"/>
      <c r="AC137" s="435"/>
      <c r="AD137" s="435"/>
      <c r="AE137" s="435"/>
      <c r="AF137" s="435"/>
      <c r="AG137" s="435"/>
      <c r="AH137" s="435"/>
      <c r="AI137" s="435"/>
      <c r="AJ137" s="435"/>
      <c r="AK137" s="435"/>
      <c r="AL137" s="435"/>
      <c r="AM137" s="435"/>
      <c r="AN137" s="435"/>
      <c r="AO137" s="435"/>
      <c r="AP137" s="435"/>
      <c r="AQ137" s="435"/>
      <c r="AR137" s="435"/>
      <c r="AS137" s="435"/>
      <c r="AT137" s="435"/>
      <c r="AU137" s="435"/>
      <c r="AV137" s="435"/>
      <c r="AW137" s="435"/>
      <c r="AX137" s="435"/>
      <c r="AY137" s="435"/>
      <c r="AZ137" s="435"/>
      <c r="BA137" s="435"/>
      <c r="BB137" s="338" t="s">
        <v>499</v>
      </c>
      <c r="BC137" s="338"/>
      <c r="BD137" s="338"/>
      <c r="BE137" s="338"/>
      <c r="BF137" s="338"/>
      <c r="BG137" s="338"/>
      <c r="BH137" s="338"/>
      <c r="BI137" s="354"/>
      <c r="BJ137" s="11"/>
      <c r="BK137" s="11"/>
      <c r="BL137" s="11"/>
      <c r="BM137" s="11"/>
      <c r="BN137" s="11"/>
      <c r="BO137" s="11"/>
      <c r="BP137" s="11"/>
    </row>
    <row r="138" spans="1:68" ht="45" customHeight="1">
      <c r="A138" s="300" t="s">
        <v>62</v>
      </c>
      <c r="B138" s="301"/>
      <c r="C138" s="301"/>
      <c r="D138" s="301"/>
      <c r="E138" s="298" t="s">
        <v>418</v>
      </c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  <c r="AJ138" s="298"/>
      <c r="AK138" s="298"/>
      <c r="AL138" s="298"/>
      <c r="AM138" s="298"/>
      <c r="AN138" s="298"/>
      <c r="AO138" s="298"/>
      <c r="AP138" s="298"/>
      <c r="AQ138" s="298"/>
      <c r="AR138" s="298"/>
      <c r="AS138" s="298"/>
      <c r="AT138" s="298"/>
      <c r="AU138" s="298"/>
      <c r="AV138" s="298"/>
      <c r="AW138" s="298"/>
      <c r="AX138" s="298"/>
      <c r="AY138" s="298"/>
      <c r="AZ138" s="298"/>
      <c r="BA138" s="298"/>
      <c r="BB138" s="342" t="s">
        <v>415</v>
      </c>
      <c r="BC138" s="343"/>
      <c r="BD138" s="343"/>
      <c r="BE138" s="343"/>
      <c r="BF138" s="343"/>
      <c r="BG138" s="343"/>
      <c r="BH138" s="343"/>
      <c r="BI138" s="344"/>
      <c r="BJ138" s="11"/>
      <c r="BK138" s="11"/>
      <c r="BL138" s="11"/>
      <c r="BM138" s="11"/>
      <c r="BN138" s="11"/>
      <c r="BO138" s="11"/>
      <c r="BP138" s="11"/>
    </row>
    <row r="139" spans="1:68" ht="45" customHeight="1">
      <c r="A139" s="300" t="s">
        <v>63</v>
      </c>
      <c r="B139" s="301"/>
      <c r="C139" s="301"/>
      <c r="D139" s="301"/>
      <c r="E139" s="298" t="s">
        <v>419</v>
      </c>
      <c r="F139" s="298"/>
      <c r="G139" s="298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8"/>
      <c r="AE139" s="298"/>
      <c r="AF139" s="298"/>
      <c r="AG139" s="298"/>
      <c r="AH139" s="298"/>
      <c r="AI139" s="298"/>
      <c r="AJ139" s="298"/>
      <c r="AK139" s="298"/>
      <c r="AL139" s="298"/>
      <c r="AM139" s="298"/>
      <c r="AN139" s="298"/>
      <c r="AO139" s="298"/>
      <c r="AP139" s="298"/>
      <c r="AQ139" s="298"/>
      <c r="AR139" s="298"/>
      <c r="AS139" s="298"/>
      <c r="AT139" s="298"/>
      <c r="AU139" s="298"/>
      <c r="AV139" s="298"/>
      <c r="AW139" s="298"/>
      <c r="AX139" s="298"/>
      <c r="AY139" s="298"/>
      <c r="AZ139" s="298"/>
      <c r="BA139" s="298"/>
      <c r="BB139" s="342" t="s">
        <v>354</v>
      </c>
      <c r="BC139" s="343"/>
      <c r="BD139" s="343"/>
      <c r="BE139" s="343"/>
      <c r="BF139" s="343"/>
      <c r="BG139" s="343"/>
      <c r="BH139" s="343"/>
      <c r="BI139" s="344"/>
      <c r="BJ139" s="11"/>
      <c r="BK139" s="11"/>
      <c r="BL139" s="11"/>
      <c r="BM139" s="11"/>
      <c r="BN139" s="11"/>
      <c r="BO139" s="11"/>
      <c r="BP139" s="11"/>
    </row>
    <row r="140" spans="1:68" ht="45" customHeight="1">
      <c r="A140" s="300" t="s">
        <v>67</v>
      </c>
      <c r="B140" s="301"/>
      <c r="C140" s="301"/>
      <c r="D140" s="301"/>
      <c r="E140" s="298" t="s">
        <v>420</v>
      </c>
      <c r="F140" s="298"/>
      <c r="G140" s="298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  <c r="AA140" s="298"/>
      <c r="AB140" s="298"/>
      <c r="AC140" s="298"/>
      <c r="AD140" s="298"/>
      <c r="AE140" s="298"/>
      <c r="AF140" s="298"/>
      <c r="AG140" s="298"/>
      <c r="AH140" s="298"/>
      <c r="AI140" s="298"/>
      <c r="AJ140" s="298"/>
      <c r="AK140" s="298"/>
      <c r="AL140" s="298"/>
      <c r="AM140" s="298"/>
      <c r="AN140" s="298"/>
      <c r="AO140" s="298"/>
      <c r="AP140" s="298"/>
      <c r="AQ140" s="298"/>
      <c r="AR140" s="298"/>
      <c r="AS140" s="298"/>
      <c r="AT140" s="298"/>
      <c r="AU140" s="298"/>
      <c r="AV140" s="298"/>
      <c r="AW140" s="298"/>
      <c r="AX140" s="298"/>
      <c r="AY140" s="298"/>
      <c r="AZ140" s="298"/>
      <c r="BA140" s="298"/>
      <c r="BB140" s="342" t="s">
        <v>261</v>
      </c>
      <c r="BC140" s="343"/>
      <c r="BD140" s="343"/>
      <c r="BE140" s="343"/>
      <c r="BF140" s="343"/>
      <c r="BG140" s="343"/>
      <c r="BH140" s="343"/>
      <c r="BI140" s="344"/>
      <c r="BJ140" s="11"/>
      <c r="BK140" s="11"/>
      <c r="BL140" s="11"/>
      <c r="BM140" s="11"/>
      <c r="BN140" s="11"/>
      <c r="BO140" s="11"/>
      <c r="BP140" s="11"/>
    </row>
    <row r="141" spans="1:68" ht="45" customHeight="1">
      <c r="A141" s="300" t="s">
        <v>68</v>
      </c>
      <c r="B141" s="301"/>
      <c r="C141" s="301"/>
      <c r="D141" s="301"/>
      <c r="E141" s="298" t="s">
        <v>421</v>
      </c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8"/>
      <c r="AB141" s="298"/>
      <c r="AC141" s="298"/>
      <c r="AD141" s="298"/>
      <c r="AE141" s="298"/>
      <c r="AF141" s="298"/>
      <c r="AG141" s="298"/>
      <c r="AH141" s="298"/>
      <c r="AI141" s="298"/>
      <c r="AJ141" s="298"/>
      <c r="AK141" s="298"/>
      <c r="AL141" s="298"/>
      <c r="AM141" s="298"/>
      <c r="AN141" s="298"/>
      <c r="AO141" s="298"/>
      <c r="AP141" s="298"/>
      <c r="AQ141" s="298"/>
      <c r="AR141" s="298"/>
      <c r="AS141" s="298"/>
      <c r="AT141" s="298"/>
      <c r="AU141" s="298"/>
      <c r="AV141" s="298"/>
      <c r="AW141" s="298"/>
      <c r="AX141" s="298"/>
      <c r="AY141" s="298"/>
      <c r="AZ141" s="298"/>
      <c r="BA141" s="298"/>
      <c r="BB141" s="342" t="s">
        <v>388</v>
      </c>
      <c r="BC141" s="343"/>
      <c r="BD141" s="343"/>
      <c r="BE141" s="343"/>
      <c r="BF141" s="343"/>
      <c r="BG141" s="343"/>
      <c r="BH141" s="343"/>
      <c r="BI141" s="344"/>
      <c r="BJ141" s="11"/>
      <c r="BK141" s="11"/>
      <c r="BL141" s="11"/>
      <c r="BM141" s="11"/>
      <c r="BN141" s="11"/>
      <c r="BO141" s="11"/>
      <c r="BP141" s="11"/>
    </row>
    <row r="142" spans="1:68" ht="45" customHeight="1">
      <c r="A142" s="300" t="s">
        <v>69</v>
      </c>
      <c r="B142" s="301"/>
      <c r="C142" s="301"/>
      <c r="D142" s="301"/>
      <c r="E142" s="298" t="s">
        <v>422</v>
      </c>
      <c r="F142" s="298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  <c r="AA142" s="298"/>
      <c r="AB142" s="298"/>
      <c r="AC142" s="298"/>
      <c r="AD142" s="298"/>
      <c r="AE142" s="298"/>
      <c r="AF142" s="298"/>
      <c r="AG142" s="298"/>
      <c r="AH142" s="298"/>
      <c r="AI142" s="298"/>
      <c r="AJ142" s="298"/>
      <c r="AK142" s="298"/>
      <c r="AL142" s="298"/>
      <c r="AM142" s="298"/>
      <c r="AN142" s="298"/>
      <c r="AO142" s="298"/>
      <c r="AP142" s="298"/>
      <c r="AQ142" s="298"/>
      <c r="AR142" s="298"/>
      <c r="AS142" s="298"/>
      <c r="AT142" s="298"/>
      <c r="AU142" s="298"/>
      <c r="AV142" s="298"/>
      <c r="AW142" s="298"/>
      <c r="AX142" s="298"/>
      <c r="AY142" s="298"/>
      <c r="AZ142" s="298"/>
      <c r="BA142" s="298"/>
      <c r="BB142" s="342" t="s">
        <v>389</v>
      </c>
      <c r="BC142" s="343"/>
      <c r="BD142" s="343"/>
      <c r="BE142" s="343"/>
      <c r="BF142" s="343"/>
      <c r="BG142" s="343"/>
      <c r="BH142" s="343"/>
      <c r="BI142" s="344"/>
      <c r="BJ142" s="11"/>
      <c r="BK142" s="11"/>
      <c r="BL142" s="11"/>
      <c r="BM142" s="11"/>
      <c r="BN142" s="11"/>
      <c r="BO142" s="11"/>
      <c r="BP142" s="11"/>
    </row>
    <row r="143" spans="1:68" ht="45" customHeight="1">
      <c r="A143" s="300" t="s">
        <v>70</v>
      </c>
      <c r="B143" s="301"/>
      <c r="C143" s="301"/>
      <c r="D143" s="301"/>
      <c r="E143" s="298" t="s">
        <v>423</v>
      </c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8"/>
      <c r="AC143" s="298"/>
      <c r="AD143" s="298"/>
      <c r="AE143" s="298"/>
      <c r="AF143" s="298"/>
      <c r="AG143" s="298"/>
      <c r="AH143" s="298"/>
      <c r="AI143" s="298"/>
      <c r="AJ143" s="298"/>
      <c r="AK143" s="298"/>
      <c r="AL143" s="298"/>
      <c r="AM143" s="298"/>
      <c r="AN143" s="298"/>
      <c r="AO143" s="298"/>
      <c r="AP143" s="298"/>
      <c r="AQ143" s="298"/>
      <c r="AR143" s="298"/>
      <c r="AS143" s="298"/>
      <c r="AT143" s="298"/>
      <c r="AU143" s="298"/>
      <c r="AV143" s="298"/>
      <c r="AW143" s="298"/>
      <c r="AX143" s="298"/>
      <c r="AY143" s="298"/>
      <c r="AZ143" s="298"/>
      <c r="BA143" s="298"/>
      <c r="BB143" s="342" t="s">
        <v>389</v>
      </c>
      <c r="BC143" s="343"/>
      <c r="BD143" s="343"/>
      <c r="BE143" s="343"/>
      <c r="BF143" s="343"/>
      <c r="BG143" s="343"/>
      <c r="BH143" s="343"/>
      <c r="BI143" s="344"/>
      <c r="BJ143" s="11"/>
      <c r="BK143" s="11"/>
      <c r="BL143" s="11"/>
      <c r="BM143" s="11"/>
      <c r="BN143" s="11"/>
      <c r="BO143" s="11"/>
      <c r="BP143" s="11"/>
    </row>
    <row r="144" spans="1:68" ht="45" customHeight="1">
      <c r="A144" s="300" t="s">
        <v>206</v>
      </c>
      <c r="B144" s="301"/>
      <c r="C144" s="301"/>
      <c r="D144" s="301"/>
      <c r="E144" s="345" t="s">
        <v>424</v>
      </c>
      <c r="F144" s="345"/>
      <c r="G144" s="345"/>
      <c r="H144" s="345"/>
      <c r="I144" s="345"/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5"/>
      <c r="Z144" s="345"/>
      <c r="AA144" s="345"/>
      <c r="AB144" s="345"/>
      <c r="AC144" s="345"/>
      <c r="AD144" s="345"/>
      <c r="AE144" s="345"/>
      <c r="AF144" s="345"/>
      <c r="AG144" s="345"/>
      <c r="AH144" s="345"/>
      <c r="AI144" s="345"/>
      <c r="AJ144" s="345"/>
      <c r="AK144" s="345"/>
      <c r="AL144" s="345"/>
      <c r="AM144" s="345"/>
      <c r="AN144" s="345"/>
      <c r="AO144" s="345"/>
      <c r="AP144" s="345"/>
      <c r="AQ144" s="345"/>
      <c r="AR144" s="345"/>
      <c r="AS144" s="345"/>
      <c r="AT144" s="345"/>
      <c r="AU144" s="345"/>
      <c r="AV144" s="345"/>
      <c r="AW144" s="345"/>
      <c r="AX144" s="345"/>
      <c r="AY144" s="345"/>
      <c r="AZ144" s="345"/>
      <c r="BA144" s="345"/>
      <c r="BB144" s="342" t="s">
        <v>268</v>
      </c>
      <c r="BC144" s="343"/>
      <c r="BD144" s="343"/>
      <c r="BE144" s="343"/>
      <c r="BF144" s="343"/>
      <c r="BG144" s="343"/>
      <c r="BH144" s="343"/>
      <c r="BI144" s="344"/>
      <c r="BJ144" s="11"/>
      <c r="BK144" s="11"/>
      <c r="BL144" s="11"/>
      <c r="BM144" s="11"/>
      <c r="BN144" s="11"/>
      <c r="BO144" s="11"/>
      <c r="BP144" s="11"/>
    </row>
    <row r="145" spans="1:68" ht="45" customHeight="1">
      <c r="A145" s="300" t="s">
        <v>273</v>
      </c>
      <c r="B145" s="301"/>
      <c r="C145" s="301"/>
      <c r="D145" s="301"/>
      <c r="E145" s="295" t="s">
        <v>425</v>
      </c>
      <c r="F145" s="295"/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  <c r="X145" s="295"/>
      <c r="Y145" s="295"/>
      <c r="Z145" s="295"/>
      <c r="AA145" s="295"/>
      <c r="AB145" s="295"/>
      <c r="AC145" s="295"/>
      <c r="AD145" s="295"/>
      <c r="AE145" s="295"/>
      <c r="AF145" s="295"/>
      <c r="AG145" s="295"/>
      <c r="AH145" s="295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5"/>
      <c r="AS145" s="295"/>
      <c r="AT145" s="295"/>
      <c r="AU145" s="295"/>
      <c r="AV145" s="295"/>
      <c r="AW145" s="295"/>
      <c r="AX145" s="295"/>
      <c r="AY145" s="295"/>
      <c r="AZ145" s="295"/>
      <c r="BA145" s="295"/>
      <c r="BB145" s="342" t="s">
        <v>269</v>
      </c>
      <c r="BC145" s="343"/>
      <c r="BD145" s="343"/>
      <c r="BE145" s="343"/>
      <c r="BF145" s="343"/>
      <c r="BG145" s="343"/>
      <c r="BH145" s="343"/>
      <c r="BI145" s="344"/>
      <c r="BJ145" s="11"/>
      <c r="BK145" s="11"/>
      <c r="BL145" s="11"/>
      <c r="BM145" s="11"/>
      <c r="BN145" s="11"/>
      <c r="BO145" s="11"/>
      <c r="BP145" s="11"/>
    </row>
    <row r="146" spans="1:68" ht="45" customHeight="1">
      <c r="A146" s="300" t="s">
        <v>274</v>
      </c>
      <c r="B146" s="301"/>
      <c r="C146" s="301"/>
      <c r="D146" s="301"/>
      <c r="E146" s="295" t="s">
        <v>426</v>
      </c>
      <c r="F146" s="295"/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  <c r="X146" s="295"/>
      <c r="Y146" s="295"/>
      <c r="Z146" s="295"/>
      <c r="AA146" s="295"/>
      <c r="AB146" s="295"/>
      <c r="AC146" s="295"/>
      <c r="AD146" s="295"/>
      <c r="AE146" s="295"/>
      <c r="AF146" s="295"/>
      <c r="AG146" s="295"/>
      <c r="AH146" s="295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5"/>
      <c r="AS146" s="295"/>
      <c r="AT146" s="295"/>
      <c r="AU146" s="295"/>
      <c r="AV146" s="295"/>
      <c r="AW146" s="295"/>
      <c r="AX146" s="295"/>
      <c r="AY146" s="295"/>
      <c r="AZ146" s="295"/>
      <c r="BA146" s="295"/>
      <c r="BB146" s="296" t="s">
        <v>170</v>
      </c>
      <c r="BC146" s="296"/>
      <c r="BD146" s="296"/>
      <c r="BE146" s="296"/>
      <c r="BF146" s="296"/>
      <c r="BG146" s="296"/>
      <c r="BH146" s="296"/>
      <c r="BI146" s="297"/>
      <c r="BJ146" s="11"/>
      <c r="BK146" s="11"/>
      <c r="BL146" s="11"/>
      <c r="BM146" s="11"/>
      <c r="BN146" s="11"/>
      <c r="BO146" s="11"/>
      <c r="BP146" s="11"/>
    </row>
    <row r="147" spans="1:68" ht="45" customHeight="1">
      <c r="A147" s="300" t="s">
        <v>275</v>
      </c>
      <c r="B147" s="301"/>
      <c r="C147" s="301"/>
      <c r="D147" s="301"/>
      <c r="E147" s="295" t="s">
        <v>427</v>
      </c>
      <c r="F147" s="295"/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295"/>
      <c r="V147" s="295"/>
      <c r="W147" s="295"/>
      <c r="X147" s="295"/>
      <c r="Y147" s="295"/>
      <c r="Z147" s="295"/>
      <c r="AA147" s="295"/>
      <c r="AB147" s="295"/>
      <c r="AC147" s="295"/>
      <c r="AD147" s="295"/>
      <c r="AE147" s="295"/>
      <c r="AF147" s="295"/>
      <c r="AG147" s="295"/>
      <c r="AH147" s="295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5"/>
      <c r="AS147" s="295"/>
      <c r="AT147" s="295"/>
      <c r="AU147" s="295"/>
      <c r="AV147" s="295"/>
      <c r="AW147" s="295"/>
      <c r="AX147" s="295"/>
      <c r="AY147" s="295"/>
      <c r="AZ147" s="295"/>
      <c r="BA147" s="295"/>
      <c r="BB147" s="296" t="s">
        <v>280</v>
      </c>
      <c r="BC147" s="296"/>
      <c r="BD147" s="296"/>
      <c r="BE147" s="296"/>
      <c r="BF147" s="296"/>
      <c r="BG147" s="296"/>
      <c r="BH147" s="296"/>
      <c r="BI147" s="297"/>
      <c r="BJ147" s="11"/>
      <c r="BK147" s="11"/>
      <c r="BL147" s="11"/>
      <c r="BM147" s="11"/>
      <c r="BN147" s="11"/>
      <c r="BO147" s="11"/>
      <c r="BP147" s="11"/>
    </row>
    <row r="148" spans="1:68" ht="45" customHeight="1">
      <c r="A148" s="300" t="s">
        <v>306</v>
      </c>
      <c r="B148" s="301"/>
      <c r="C148" s="301"/>
      <c r="D148" s="301"/>
      <c r="E148" s="298" t="s">
        <v>428</v>
      </c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298"/>
      <c r="AD148" s="298"/>
      <c r="AE148" s="298"/>
      <c r="AF148" s="298"/>
      <c r="AG148" s="298"/>
      <c r="AH148" s="298"/>
      <c r="AI148" s="298"/>
      <c r="AJ148" s="298"/>
      <c r="AK148" s="298"/>
      <c r="AL148" s="298"/>
      <c r="AM148" s="298"/>
      <c r="AN148" s="298"/>
      <c r="AO148" s="298"/>
      <c r="AP148" s="298"/>
      <c r="AQ148" s="298"/>
      <c r="AR148" s="298"/>
      <c r="AS148" s="298"/>
      <c r="AT148" s="298"/>
      <c r="AU148" s="298"/>
      <c r="AV148" s="298"/>
      <c r="AW148" s="298"/>
      <c r="AX148" s="298"/>
      <c r="AY148" s="298"/>
      <c r="AZ148" s="298"/>
      <c r="BA148" s="298"/>
      <c r="BB148" s="296" t="s">
        <v>260</v>
      </c>
      <c r="BC148" s="296"/>
      <c r="BD148" s="296"/>
      <c r="BE148" s="296"/>
      <c r="BF148" s="296"/>
      <c r="BG148" s="296"/>
      <c r="BH148" s="296"/>
      <c r="BI148" s="297"/>
      <c r="BJ148" s="11"/>
      <c r="BK148" s="11"/>
      <c r="BL148" s="11"/>
      <c r="BM148" s="11"/>
      <c r="BN148" s="11"/>
      <c r="BO148" s="11"/>
      <c r="BP148" s="11"/>
    </row>
    <row r="149" spans="1:68" ht="75" customHeight="1">
      <c r="A149" s="300" t="s">
        <v>307</v>
      </c>
      <c r="B149" s="301"/>
      <c r="C149" s="301"/>
      <c r="D149" s="301"/>
      <c r="E149" s="295" t="s">
        <v>429</v>
      </c>
      <c r="F149" s="295"/>
      <c r="G149" s="295"/>
      <c r="H149" s="295"/>
      <c r="I149" s="295"/>
      <c r="J149" s="295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5"/>
      <c r="X149" s="295"/>
      <c r="Y149" s="295"/>
      <c r="Z149" s="295"/>
      <c r="AA149" s="295"/>
      <c r="AB149" s="295"/>
      <c r="AC149" s="295"/>
      <c r="AD149" s="295"/>
      <c r="AE149" s="295"/>
      <c r="AF149" s="295"/>
      <c r="AG149" s="295"/>
      <c r="AH149" s="295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5"/>
      <c r="AS149" s="295"/>
      <c r="AT149" s="295"/>
      <c r="AU149" s="295"/>
      <c r="AV149" s="295"/>
      <c r="AW149" s="295"/>
      <c r="AX149" s="295"/>
      <c r="AY149" s="295"/>
      <c r="AZ149" s="295"/>
      <c r="BA149" s="295"/>
      <c r="BB149" s="296" t="s">
        <v>386</v>
      </c>
      <c r="BC149" s="296"/>
      <c r="BD149" s="296"/>
      <c r="BE149" s="296"/>
      <c r="BF149" s="296"/>
      <c r="BG149" s="296"/>
      <c r="BH149" s="296"/>
      <c r="BI149" s="297"/>
      <c r="BJ149" s="11"/>
      <c r="BK149" s="11"/>
      <c r="BL149" s="11"/>
      <c r="BM149" s="11"/>
      <c r="BN149" s="11"/>
      <c r="BO149" s="11"/>
      <c r="BP149" s="11"/>
    </row>
    <row r="150" spans="1:68" ht="45" customHeight="1">
      <c r="A150" s="300" t="s">
        <v>308</v>
      </c>
      <c r="B150" s="301"/>
      <c r="C150" s="301"/>
      <c r="D150" s="301"/>
      <c r="E150" s="299" t="s">
        <v>465</v>
      </c>
      <c r="F150" s="299"/>
      <c r="G150" s="299"/>
      <c r="H150" s="299"/>
      <c r="I150" s="299"/>
      <c r="J150" s="299"/>
      <c r="K150" s="299"/>
      <c r="L150" s="299"/>
      <c r="M150" s="299"/>
      <c r="N150" s="299"/>
      <c r="O150" s="299"/>
      <c r="P150" s="299"/>
      <c r="Q150" s="299"/>
      <c r="R150" s="299"/>
      <c r="S150" s="299"/>
      <c r="T150" s="299"/>
      <c r="U150" s="299"/>
      <c r="V150" s="299"/>
      <c r="W150" s="299"/>
      <c r="X150" s="299"/>
      <c r="Y150" s="299"/>
      <c r="Z150" s="299"/>
      <c r="AA150" s="299"/>
      <c r="AB150" s="299"/>
      <c r="AC150" s="299"/>
      <c r="AD150" s="299"/>
      <c r="AE150" s="299"/>
      <c r="AF150" s="299"/>
      <c r="AG150" s="299"/>
      <c r="AH150" s="299"/>
      <c r="AI150" s="299"/>
      <c r="AJ150" s="299"/>
      <c r="AK150" s="299"/>
      <c r="AL150" s="299"/>
      <c r="AM150" s="299"/>
      <c r="AN150" s="299"/>
      <c r="AO150" s="299"/>
      <c r="AP150" s="299"/>
      <c r="AQ150" s="299"/>
      <c r="AR150" s="299"/>
      <c r="AS150" s="299"/>
      <c r="AT150" s="299"/>
      <c r="AU150" s="299"/>
      <c r="AV150" s="299"/>
      <c r="AW150" s="299"/>
      <c r="AX150" s="299"/>
      <c r="AY150" s="299"/>
      <c r="AZ150" s="299"/>
      <c r="BA150" s="299"/>
      <c r="BB150" s="296" t="s">
        <v>387</v>
      </c>
      <c r="BC150" s="296"/>
      <c r="BD150" s="296"/>
      <c r="BE150" s="296"/>
      <c r="BF150" s="296"/>
      <c r="BG150" s="296"/>
      <c r="BH150" s="296"/>
      <c r="BI150" s="297"/>
      <c r="BJ150" s="11"/>
      <c r="BK150" s="11"/>
      <c r="BL150" s="11"/>
      <c r="BM150" s="11"/>
      <c r="BN150" s="11"/>
      <c r="BO150" s="11"/>
      <c r="BP150" s="11"/>
    </row>
    <row r="151" spans="1:68" ht="45" customHeight="1">
      <c r="A151" s="465" t="s">
        <v>309</v>
      </c>
      <c r="B151" s="466"/>
      <c r="C151" s="466"/>
      <c r="D151" s="466"/>
      <c r="E151" s="295" t="s">
        <v>430</v>
      </c>
      <c r="F151" s="295"/>
      <c r="G151" s="295"/>
      <c r="H151" s="295"/>
      <c r="I151" s="295"/>
      <c r="J151" s="295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5"/>
      <c r="X151" s="295"/>
      <c r="Y151" s="295"/>
      <c r="Z151" s="295"/>
      <c r="AA151" s="295"/>
      <c r="AB151" s="295"/>
      <c r="AC151" s="295"/>
      <c r="AD151" s="295"/>
      <c r="AE151" s="295"/>
      <c r="AF151" s="295"/>
      <c r="AG151" s="295"/>
      <c r="AH151" s="295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5"/>
      <c r="AS151" s="295"/>
      <c r="AT151" s="295"/>
      <c r="AU151" s="295"/>
      <c r="AV151" s="295"/>
      <c r="AW151" s="295"/>
      <c r="AX151" s="295"/>
      <c r="AY151" s="295"/>
      <c r="AZ151" s="295"/>
      <c r="BA151" s="295"/>
      <c r="BB151" s="296" t="s">
        <v>289</v>
      </c>
      <c r="BC151" s="296"/>
      <c r="BD151" s="296"/>
      <c r="BE151" s="296"/>
      <c r="BF151" s="296"/>
      <c r="BG151" s="296"/>
      <c r="BH151" s="296"/>
      <c r="BI151" s="297"/>
      <c r="BJ151" s="11"/>
      <c r="BK151" s="11"/>
      <c r="BL151" s="11"/>
      <c r="BM151" s="11"/>
      <c r="BN151" s="11"/>
      <c r="BO151" s="11"/>
      <c r="BP151" s="11"/>
    </row>
    <row r="152" spans="1:68" ht="40.5" customHeight="1">
      <c r="A152" s="465" t="s">
        <v>310</v>
      </c>
      <c r="B152" s="466"/>
      <c r="C152" s="466"/>
      <c r="D152" s="466"/>
      <c r="E152" s="295" t="s">
        <v>431</v>
      </c>
      <c r="F152" s="295"/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  <c r="X152" s="295"/>
      <c r="Y152" s="295"/>
      <c r="Z152" s="295"/>
      <c r="AA152" s="295"/>
      <c r="AB152" s="295"/>
      <c r="AC152" s="295"/>
      <c r="AD152" s="295"/>
      <c r="AE152" s="295"/>
      <c r="AF152" s="295"/>
      <c r="AG152" s="295"/>
      <c r="AH152" s="295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5"/>
      <c r="AS152" s="295"/>
      <c r="AT152" s="295"/>
      <c r="AU152" s="295"/>
      <c r="AV152" s="295"/>
      <c r="AW152" s="295"/>
      <c r="AX152" s="295"/>
      <c r="AY152" s="295"/>
      <c r="AZ152" s="295"/>
      <c r="BA152" s="295"/>
      <c r="BB152" s="296" t="s">
        <v>288</v>
      </c>
      <c r="BC152" s="296"/>
      <c r="BD152" s="296"/>
      <c r="BE152" s="296"/>
      <c r="BF152" s="296"/>
      <c r="BG152" s="296"/>
      <c r="BH152" s="296"/>
      <c r="BI152" s="297"/>
      <c r="BJ152" s="11"/>
      <c r="BK152" s="11"/>
      <c r="BL152" s="11"/>
      <c r="BM152" s="11"/>
      <c r="BN152" s="11"/>
      <c r="BO152" s="11"/>
      <c r="BP152" s="11"/>
    </row>
    <row r="153" spans="1:68" ht="74.25" customHeight="1">
      <c r="A153" s="379" t="s">
        <v>311</v>
      </c>
      <c r="B153" s="380"/>
      <c r="C153" s="380"/>
      <c r="D153" s="381"/>
      <c r="E153" s="385" t="s">
        <v>467</v>
      </c>
      <c r="F153" s="386"/>
      <c r="G153" s="386"/>
      <c r="H153" s="386"/>
      <c r="I153" s="386"/>
      <c r="J153" s="386"/>
      <c r="K153" s="386"/>
      <c r="L153" s="386"/>
      <c r="M153" s="386"/>
      <c r="N153" s="386"/>
      <c r="O153" s="386"/>
      <c r="P153" s="386"/>
      <c r="Q153" s="386"/>
      <c r="R153" s="386"/>
      <c r="S153" s="386"/>
      <c r="T153" s="386"/>
      <c r="U153" s="386"/>
      <c r="V153" s="386"/>
      <c r="W153" s="386"/>
      <c r="X153" s="386"/>
      <c r="Y153" s="386"/>
      <c r="Z153" s="386"/>
      <c r="AA153" s="386"/>
      <c r="AB153" s="386"/>
      <c r="AC153" s="386"/>
      <c r="AD153" s="386"/>
      <c r="AE153" s="386"/>
      <c r="AF153" s="386"/>
      <c r="AG153" s="386"/>
      <c r="AH153" s="386"/>
      <c r="AI153" s="386"/>
      <c r="AJ153" s="386"/>
      <c r="AK153" s="386"/>
      <c r="AL153" s="386"/>
      <c r="AM153" s="386"/>
      <c r="AN153" s="386"/>
      <c r="AO153" s="386"/>
      <c r="AP153" s="386"/>
      <c r="AQ153" s="386"/>
      <c r="AR153" s="386"/>
      <c r="AS153" s="386"/>
      <c r="AT153" s="386"/>
      <c r="AU153" s="386"/>
      <c r="AV153" s="386"/>
      <c r="AW153" s="386"/>
      <c r="AX153" s="386"/>
      <c r="AY153" s="386"/>
      <c r="AZ153" s="386"/>
      <c r="BA153" s="387"/>
      <c r="BB153" s="526" t="s">
        <v>181</v>
      </c>
      <c r="BC153" s="527"/>
      <c r="BD153" s="527"/>
      <c r="BE153" s="527"/>
      <c r="BF153" s="527"/>
      <c r="BG153" s="527"/>
      <c r="BH153" s="527"/>
      <c r="BI153" s="528"/>
      <c r="BJ153" s="11"/>
      <c r="BK153" s="11"/>
      <c r="BL153" s="11"/>
      <c r="BM153" s="11"/>
      <c r="BN153" s="11"/>
      <c r="BO153" s="11"/>
      <c r="BP153" s="11"/>
    </row>
    <row r="154" spans="1:68" ht="44.25" customHeight="1">
      <c r="A154" s="379" t="s">
        <v>416</v>
      </c>
      <c r="B154" s="380"/>
      <c r="C154" s="380"/>
      <c r="D154" s="381"/>
      <c r="E154" s="385" t="s">
        <v>468</v>
      </c>
      <c r="F154" s="386"/>
      <c r="G154" s="386"/>
      <c r="H154" s="386"/>
      <c r="I154" s="386"/>
      <c r="J154" s="386"/>
      <c r="K154" s="386"/>
      <c r="L154" s="386"/>
      <c r="M154" s="386"/>
      <c r="N154" s="386"/>
      <c r="O154" s="386"/>
      <c r="P154" s="386"/>
      <c r="Q154" s="386"/>
      <c r="R154" s="386"/>
      <c r="S154" s="386"/>
      <c r="T154" s="386"/>
      <c r="U154" s="386"/>
      <c r="V154" s="386"/>
      <c r="W154" s="386"/>
      <c r="X154" s="386"/>
      <c r="Y154" s="386"/>
      <c r="Z154" s="386"/>
      <c r="AA154" s="386"/>
      <c r="AB154" s="386"/>
      <c r="AC154" s="386"/>
      <c r="AD154" s="386"/>
      <c r="AE154" s="386"/>
      <c r="AF154" s="386"/>
      <c r="AG154" s="386"/>
      <c r="AH154" s="386"/>
      <c r="AI154" s="386"/>
      <c r="AJ154" s="386"/>
      <c r="AK154" s="386"/>
      <c r="AL154" s="386"/>
      <c r="AM154" s="386"/>
      <c r="AN154" s="386"/>
      <c r="AO154" s="386"/>
      <c r="AP154" s="386"/>
      <c r="AQ154" s="386"/>
      <c r="AR154" s="386"/>
      <c r="AS154" s="386"/>
      <c r="AT154" s="386"/>
      <c r="AU154" s="386"/>
      <c r="AV154" s="386"/>
      <c r="AW154" s="386"/>
      <c r="AX154" s="386"/>
      <c r="AY154" s="386"/>
      <c r="AZ154" s="386"/>
      <c r="BA154" s="387"/>
      <c r="BB154" s="292" t="s">
        <v>235</v>
      </c>
      <c r="BC154" s="293"/>
      <c r="BD154" s="293"/>
      <c r="BE154" s="293"/>
      <c r="BF154" s="293"/>
      <c r="BG154" s="293"/>
      <c r="BH154" s="293"/>
      <c r="BI154" s="294"/>
      <c r="BJ154" s="11"/>
      <c r="BK154" s="11"/>
      <c r="BL154" s="11"/>
      <c r="BM154" s="11"/>
      <c r="BN154" s="11"/>
      <c r="BO154" s="11"/>
      <c r="BP154" s="11"/>
    </row>
    <row r="155" spans="1:68" ht="44.25" customHeight="1">
      <c r="A155" s="382" t="s">
        <v>157</v>
      </c>
      <c r="B155" s="383"/>
      <c r="C155" s="383"/>
      <c r="D155" s="384"/>
      <c r="E155" s="385" t="s">
        <v>432</v>
      </c>
      <c r="F155" s="386"/>
      <c r="G155" s="386"/>
      <c r="H155" s="386"/>
      <c r="I155" s="386"/>
      <c r="J155" s="386"/>
      <c r="K155" s="386"/>
      <c r="L155" s="386"/>
      <c r="M155" s="386"/>
      <c r="N155" s="386"/>
      <c r="O155" s="386"/>
      <c r="P155" s="386"/>
      <c r="Q155" s="386"/>
      <c r="R155" s="386"/>
      <c r="S155" s="386"/>
      <c r="T155" s="386"/>
      <c r="U155" s="386"/>
      <c r="V155" s="386"/>
      <c r="W155" s="386"/>
      <c r="X155" s="386"/>
      <c r="Y155" s="386"/>
      <c r="Z155" s="386"/>
      <c r="AA155" s="386"/>
      <c r="AB155" s="386"/>
      <c r="AC155" s="386"/>
      <c r="AD155" s="386"/>
      <c r="AE155" s="386"/>
      <c r="AF155" s="386"/>
      <c r="AG155" s="386"/>
      <c r="AH155" s="386"/>
      <c r="AI155" s="386"/>
      <c r="AJ155" s="386"/>
      <c r="AK155" s="386"/>
      <c r="AL155" s="386"/>
      <c r="AM155" s="386"/>
      <c r="AN155" s="386"/>
      <c r="AO155" s="386"/>
      <c r="AP155" s="386"/>
      <c r="AQ155" s="386"/>
      <c r="AR155" s="386"/>
      <c r="AS155" s="386"/>
      <c r="AT155" s="386"/>
      <c r="AU155" s="386"/>
      <c r="AV155" s="386"/>
      <c r="AW155" s="386"/>
      <c r="AX155" s="386"/>
      <c r="AY155" s="386"/>
      <c r="AZ155" s="386"/>
      <c r="BA155" s="387"/>
      <c r="BB155" s="292" t="s">
        <v>262</v>
      </c>
      <c r="BC155" s="293"/>
      <c r="BD155" s="293"/>
      <c r="BE155" s="293"/>
      <c r="BF155" s="293"/>
      <c r="BG155" s="293"/>
      <c r="BH155" s="293"/>
      <c r="BI155" s="294"/>
      <c r="BJ155" s="11"/>
      <c r="BK155" s="11"/>
      <c r="BL155" s="11"/>
      <c r="BM155" s="11"/>
      <c r="BN155" s="11"/>
      <c r="BO155" s="11"/>
      <c r="BP155" s="11"/>
    </row>
    <row r="156" spans="1:68" ht="44.25" customHeight="1">
      <c r="A156" s="382" t="s">
        <v>160</v>
      </c>
      <c r="B156" s="383"/>
      <c r="C156" s="383"/>
      <c r="D156" s="384"/>
      <c r="E156" s="298" t="s">
        <v>433</v>
      </c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8"/>
      <c r="AB156" s="298"/>
      <c r="AC156" s="298"/>
      <c r="AD156" s="298"/>
      <c r="AE156" s="298"/>
      <c r="AF156" s="298"/>
      <c r="AG156" s="298"/>
      <c r="AH156" s="298"/>
      <c r="AI156" s="298"/>
      <c r="AJ156" s="298"/>
      <c r="AK156" s="298"/>
      <c r="AL156" s="298"/>
      <c r="AM156" s="298"/>
      <c r="AN156" s="298"/>
      <c r="AO156" s="298"/>
      <c r="AP156" s="298"/>
      <c r="AQ156" s="298"/>
      <c r="AR156" s="298"/>
      <c r="AS156" s="298"/>
      <c r="AT156" s="298"/>
      <c r="AU156" s="298"/>
      <c r="AV156" s="298"/>
      <c r="AW156" s="298"/>
      <c r="AX156" s="298"/>
      <c r="AY156" s="298"/>
      <c r="AZ156" s="298"/>
      <c r="BA156" s="298"/>
      <c r="BB156" s="342" t="s">
        <v>412</v>
      </c>
      <c r="BC156" s="343"/>
      <c r="BD156" s="343"/>
      <c r="BE156" s="343"/>
      <c r="BF156" s="343"/>
      <c r="BG156" s="343"/>
      <c r="BH156" s="343"/>
      <c r="BI156" s="344"/>
      <c r="BJ156" s="11"/>
      <c r="BK156" s="11"/>
      <c r="BL156" s="11"/>
      <c r="BM156" s="11"/>
      <c r="BN156" s="11"/>
      <c r="BO156" s="11"/>
      <c r="BP156" s="11"/>
    </row>
    <row r="157" spans="1:68" ht="44.25" customHeight="1">
      <c r="A157" s="382" t="s">
        <v>158</v>
      </c>
      <c r="B157" s="383"/>
      <c r="C157" s="383"/>
      <c r="D157" s="384"/>
      <c r="E157" s="346" t="s">
        <v>434</v>
      </c>
      <c r="F157" s="346"/>
      <c r="G157" s="346"/>
      <c r="H157" s="346"/>
      <c r="I157" s="346"/>
      <c r="J157" s="346"/>
      <c r="K157" s="346"/>
      <c r="L157" s="346"/>
      <c r="M157" s="346"/>
      <c r="N157" s="346"/>
      <c r="O157" s="346"/>
      <c r="P157" s="346"/>
      <c r="Q157" s="346"/>
      <c r="R157" s="346"/>
      <c r="S157" s="346"/>
      <c r="T157" s="346"/>
      <c r="U157" s="346"/>
      <c r="V157" s="346"/>
      <c r="W157" s="346"/>
      <c r="X157" s="346"/>
      <c r="Y157" s="346"/>
      <c r="Z157" s="346"/>
      <c r="AA157" s="346"/>
      <c r="AB157" s="346"/>
      <c r="AC157" s="346"/>
      <c r="AD157" s="346"/>
      <c r="AE157" s="346"/>
      <c r="AF157" s="346"/>
      <c r="AG157" s="346"/>
      <c r="AH157" s="346"/>
      <c r="AI157" s="346"/>
      <c r="AJ157" s="346"/>
      <c r="AK157" s="346"/>
      <c r="AL157" s="346"/>
      <c r="AM157" s="346"/>
      <c r="AN157" s="346"/>
      <c r="AO157" s="346"/>
      <c r="AP157" s="346"/>
      <c r="AQ157" s="346"/>
      <c r="AR157" s="346"/>
      <c r="AS157" s="346"/>
      <c r="AT157" s="346"/>
      <c r="AU157" s="346"/>
      <c r="AV157" s="346"/>
      <c r="AW157" s="346"/>
      <c r="AX157" s="346"/>
      <c r="AY157" s="346"/>
      <c r="AZ157" s="346"/>
      <c r="BA157" s="346"/>
      <c r="BB157" s="292" t="s">
        <v>174</v>
      </c>
      <c r="BC157" s="293"/>
      <c r="BD157" s="293"/>
      <c r="BE157" s="293"/>
      <c r="BF157" s="293"/>
      <c r="BG157" s="293"/>
      <c r="BH157" s="293"/>
      <c r="BI157" s="294"/>
      <c r="BJ157" s="11"/>
      <c r="BK157" s="11"/>
      <c r="BL157" s="11"/>
      <c r="BM157" s="11"/>
      <c r="BN157" s="11"/>
      <c r="BO157" s="11"/>
      <c r="BP157" s="11"/>
    </row>
    <row r="158" spans="1:68" ht="44.25" customHeight="1">
      <c r="A158" s="382" t="s">
        <v>159</v>
      </c>
      <c r="B158" s="383"/>
      <c r="C158" s="383"/>
      <c r="D158" s="384"/>
      <c r="E158" s="295" t="s">
        <v>435</v>
      </c>
      <c r="F158" s="295"/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295"/>
      <c r="R158" s="295"/>
      <c r="S158" s="295"/>
      <c r="T158" s="295"/>
      <c r="U158" s="295"/>
      <c r="V158" s="295"/>
      <c r="W158" s="295"/>
      <c r="X158" s="295"/>
      <c r="Y158" s="295"/>
      <c r="Z158" s="295"/>
      <c r="AA158" s="295"/>
      <c r="AB158" s="295"/>
      <c r="AC158" s="295"/>
      <c r="AD158" s="295"/>
      <c r="AE158" s="295"/>
      <c r="AF158" s="295"/>
      <c r="AG158" s="295"/>
      <c r="AH158" s="295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5"/>
      <c r="AS158" s="295"/>
      <c r="AT158" s="295"/>
      <c r="AU158" s="295"/>
      <c r="AV158" s="295"/>
      <c r="AW158" s="295"/>
      <c r="AX158" s="295"/>
      <c r="AY158" s="295"/>
      <c r="AZ158" s="295"/>
      <c r="BA158" s="295"/>
      <c r="BB158" s="292" t="s">
        <v>265</v>
      </c>
      <c r="BC158" s="293"/>
      <c r="BD158" s="293"/>
      <c r="BE158" s="293"/>
      <c r="BF158" s="293"/>
      <c r="BG158" s="293"/>
      <c r="BH158" s="293"/>
      <c r="BI158" s="294"/>
      <c r="BJ158" s="11"/>
      <c r="BK158" s="11"/>
      <c r="BL158" s="11"/>
      <c r="BM158" s="11"/>
      <c r="BN158" s="11"/>
      <c r="BO158" s="11"/>
      <c r="BP158" s="11"/>
    </row>
    <row r="159" spans="1:68" ht="77.25" customHeight="1">
      <c r="A159" s="382" t="s">
        <v>161</v>
      </c>
      <c r="B159" s="383"/>
      <c r="C159" s="383"/>
      <c r="D159" s="384"/>
      <c r="E159" s="295" t="s">
        <v>436</v>
      </c>
      <c r="F159" s="295"/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295"/>
      <c r="R159" s="295"/>
      <c r="S159" s="295"/>
      <c r="T159" s="295"/>
      <c r="U159" s="295"/>
      <c r="V159" s="295"/>
      <c r="W159" s="295"/>
      <c r="X159" s="295"/>
      <c r="Y159" s="295"/>
      <c r="Z159" s="295"/>
      <c r="AA159" s="295"/>
      <c r="AB159" s="295"/>
      <c r="AC159" s="295"/>
      <c r="AD159" s="295"/>
      <c r="AE159" s="295"/>
      <c r="AF159" s="295"/>
      <c r="AG159" s="295"/>
      <c r="AH159" s="295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5"/>
      <c r="AS159" s="295"/>
      <c r="AT159" s="295"/>
      <c r="AU159" s="295"/>
      <c r="AV159" s="295"/>
      <c r="AW159" s="295"/>
      <c r="AX159" s="295"/>
      <c r="AY159" s="295"/>
      <c r="AZ159" s="295"/>
      <c r="BA159" s="295"/>
      <c r="BB159" s="462" t="s">
        <v>265</v>
      </c>
      <c r="BC159" s="463"/>
      <c r="BD159" s="463"/>
      <c r="BE159" s="463"/>
      <c r="BF159" s="463"/>
      <c r="BG159" s="463"/>
      <c r="BH159" s="463"/>
      <c r="BI159" s="464"/>
      <c r="BJ159" s="11"/>
      <c r="BK159" s="11"/>
      <c r="BL159" s="11"/>
      <c r="BM159" s="11"/>
      <c r="BN159" s="11"/>
      <c r="BO159" s="11"/>
      <c r="BP159" s="11"/>
    </row>
    <row r="160" spans="1:68" ht="45" customHeight="1">
      <c r="A160" s="382" t="s">
        <v>164</v>
      </c>
      <c r="B160" s="383"/>
      <c r="C160" s="383"/>
      <c r="D160" s="384"/>
      <c r="E160" s="295" t="s">
        <v>437</v>
      </c>
      <c r="F160" s="295"/>
      <c r="G160" s="295"/>
      <c r="H160" s="295"/>
      <c r="I160" s="295"/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/>
      <c r="U160" s="295"/>
      <c r="V160" s="295"/>
      <c r="W160" s="295"/>
      <c r="X160" s="295"/>
      <c r="Y160" s="295"/>
      <c r="Z160" s="295"/>
      <c r="AA160" s="295"/>
      <c r="AB160" s="295"/>
      <c r="AC160" s="295"/>
      <c r="AD160" s="295"/>
      <c r="AE160" s="295"/>
      <c r="AF160" s="295"/>
      <c r="AG160" s="295"/>
      <c r="AH160" s="295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5"/>
      <c r="AS160" s="295"/>
      <c r="AT160" s="295"/>
      <c r="AU160" s="295"/>
      <c r="AV160" s="295"/>
      <c r="AW160" s="295"/>
      <c r="AX160" s="295"/>
      <c r="AY160" s="295"/>
      <c r="AZ160" s="295"/>
      <c r="BA160" s="295"/>
      <c r="BB160" s="292" t="s">
        <v>176</v>
      </c>
      <c r="BC160" s="293"/>
      <c r="BD160" s="293"/>
      <c r="BE160" s="293"/>
      <c r="BF160" s="293"/>
      <c r="BG160" s="293"/>
      <c r="BH160" s="293"/>
      <c r="BI160" s="294"/>
      <c r="BJ160" s="11"/>
      <c r="BK160" s="11"/>
      <c r="BL160" s="11"/>
      <c r="BM160" s="11"/>
      <c r="BN160" s="11"/>
      <c r="BO160" s="11"/>
      <c r="BP160" s="11"/>
    </row>
    <row r="161" spans="1:68" ht="72.75" customHeight="1">
      <c r="A161" s="382" t="s">
        <v>207</v>
      </c>
      <c r="B161" s="383"/>
      <c r="C161" s="383"/>
      <c r="D161" s="384"/>
      <c r="E161" s="295" t="s">
        <v>438</v>
      </c>
      <c r="F161" s="295"/>
      <c r="G161" s="295"/>
      <c r="H161" s="295"/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  <c r="X161" s="295"/>
      <c r="Y161" s="295"/>
      <c r="Z161" s="295"/>
      <c r="AA161" s="295"/>
      <c r="AB161" s="295"/>
      <c r="AC161" s="295"/>
      <c r="AD161" s="295"/>
      <c r="AE161" s="295"/>
      <c r="AF161" s="295"/>
      <c r="AG161" s="295"/>
      <c r="AH161" s="295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5"/>
      <c r="AS161" s="295"/>
      <c r="AT161" s="295"/>
      <c r="AU161" s="295"/>
      <c r="AV161" s="295"/>
      <c r="AW161" s="295"/>
      <c r="AX161" s="295"/>
      <c r="AY161" s="295"/>
      <c r="AZ161" s="295"/>
      <c r="BA161" s="295"/>
      <c r="BB161" s="292" t="s">
        <v>390</v>
      </c>
      <c r="BC161" s="293"/>
      <c r="BD161" s="293"/>
      <c r="BE161" s="293"/>
      <c r="BF161" s="293"/>
      <c r="BG161" s="293"/>
      <c r="BH161" s="293"/>
      <c r="BI161" s="294"/>
      <c r="BJ161" s="11"/>
      <c r="BK161" s="11"/>
      <c r="BL161" s="11"/>
      <c r="BM161" s="11"/>
      <c r="BN161" s="11"/>
      <c r="BO161" s="11"/>
      <c r="BP161" s="11"/>
    </row>
    <row r="162" spans="1:68" ht="42" customHeight="1">
      <c r="A162" s="382" t="s">
        <v>165</v>
      </c>
      <c r="B162" s="383"/>
      <c r="C162" s="383"/>
      <c r="D162" s="384"/>
      <c r="E162" s="295" t="s">
        <v>439</v>
      </c>
      <c r="F162" s="295"/>
      <c r="G162" s="295"/>
      <c r="H162" s="295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  <c r="X162" s="295"/>
      <c r="Y162" s="295"/>
      <c r="Z162" s="295"/>
      <c r="AA162" s="295"/>
      <c r="AB162" s="295"/>
      <c r="AC162" s="295"/>
      <c r="AD162" s="295"/>
      <c r="AE162" s="295"/>
      <c r="AF162" s="295"/>
      <c r="AG162" s="295"/>
      <c r="AH162" s="295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5"/>
      <c r="AS162" s="295"/>
      <c r="AT162" s="295"/>
      <c r="AU162" s="295"/>
      <c r="AV162" s="295"/>
      <c r="AW162" s="295"/>
      <c r="AX162" s="295"/>
      <c r="AY162" s="295"/>
      <c r="AZ162" s="295"/>
      <c r="BA162" s="295"/>
      <c r="BB162" s="292" t="s">
        <v>176</v>
      </c>
      <c r="BC162" s="293"/>
      <c r="BD162" s="293"/>
      <c r="BE162" s="293"/>
      <c r="BF162" s="293"/>
      <c r="BG162" s="293"/>
      <c r="BH162" s="293"/>
      <c r="BI162" s="294"/>
      <c r="BJ162" s="11"/>
      <c r="BK162" s="11"/>
      <c r="BL162" s="11"/>
      <c r="BM162" s="11"/>
      <c r="BN162" s="11"/>
      <c r="BO162" s="11"/>
      <c r="BP162" s="11"/>
    </row>
    <row r="163" spans="1:68" ht="42" customHeight="1">
      <c r="A163" s="382" t="s">
        <v>166</v>
      </c>
      <c r="B163" s="383"/>
      <c r="C163" s="383"/>
      <c r="D163" s="384"/>
      <c r="E163" s="295" t="s">
        <v>440</v>
      </c>
      <c r="F163" s="295"/>
      <c r="G163" s="295"/>
      <c r="H163" s="295"/>
      <c r="I163" s="295"/>
      <c r="J163" s="295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5"/>
      <c r="X163" s="295"/>
      <c r="Y163" s="295"/>
      <c r="Z163" s="295"/>
      <c r="AA163" s="295"/>
      <c r="AB163" s="295"/>
      <c r="AC163" s="295"/>
      <c r="AD163" s="295"/>
      <c r="AE163" s="295"/>
      <c r="AF163" s="295"/>
      <c r="AG163" s="295"/>
      <c r="AH163" s="295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5"/>
      <c r="AS163" s="295"/>
      <c r="AT163" s="295"/>
      <c r="AU163" s="295"/>
      <c r="AV163" s="295"/>
      <c r="AW163" s="295"/>
      <c r="AX163" s="295"/>
      <c r="AY163" s="295"/>
      <c r="AZ163" s="295"/>
      <c r="BA163" s="295"/>
      <c r="BB163" s="292" t="s">
        <v>176</v>
      </c>
      <c r="BC163" s="293"/>
      <c r="BD163" s="293"/>
      <c r="BE163" s="293"/>
      <c r="BF163" s="293"/>
      <c r="BG163" s="293"/>
      <c r="BH163" s="293"/>
      <c r="BI163" s="294"/>
      <c r="BJ163" s="11"/>
      <c r="BK163" s="11"/>
      <c r="BL163" s="11"/>
      <c r="BM163" s="11"/>
      <c r="BN163" s="11"/>
      <c r="BO163" s="11"/>
      <c r="BP163" s="11"/>
    </row>
    <row r="164" spans="1:68" ht="42" customHeight="1">
      <c r="A164" s="382" t="s">
        <v>167</v>
      </c>
      <c r="B164" s="383"/>
      <c r="C164" s="383"/>
      <c r="D164" s="384"/>
      <c r="E164" s="346" t="s">
        <v>441</v>
      </c>
      <c r="F164" s="346"/>
      <c r="G164" s="346"/>
      <c r="H164" s="346"/>
      <c r="I164" s="346"/>
      <c r="J164" s="346"/>
      <c r="K164" s="346"/>
      <c r="L164" s="346"/>
      <c r="M164" s="346"/>
      <c r="N164" s="346"/>
      <c r="O164" s="346"/>
      <c r="P164" s="346"/>
      <c r="Q164" s="346"/>
      <c r="R164" s="346"/>
      <c r="S164" s="346"/>
      <c r="T164" s="346"/>
      <c r="U164" s="346"/>
      <c r="V164" s="346"/>
      <c r="W164" s="346"/>
      <c r="X164" s="346"/>
      <c r="Y164" s="346"/>
      <c r="Z164" s="346"/>
      <c r="AA164" s="346"/>
      <c r="AB164" s="346"/>
      <c r="AC164" s="346"/>
      <c r="AD164" s="346"/>
      <c r="AE164" s="346"/>
      <c r="AF164" s="346"/>
      <c r="AG164" s="346"/>
      <c r="AH164" s="346"/>
      <c r="AI164" s="346"/>
      <c r="AJ164" s="346"/>
      <c r="AK164" s="346"/>
      <c r="AL164" s="346"/>
      <c r="AM164" s="346"/>
      <c r="AN164" s="346"/>
      <c r="AO164" s="346"/>
      <c r="AP164" s="346"/>
      <c r="AQ164" s="346"/>
      <c r="AR164" s="346"/>
      <c r="AS164" s="346"/>
      <c r="AT164" s="346"/>
      <c r="AU164" s="346"/>
      <c r="AV164" s="346"/>
      <c r="AW164" s="346"/>
      <c r="AX164" s="346"/>
      <c r="AY164" s="346"/>
      <c r="AZ164" s="346"/>
      <c r="BA164" s="346"/>
      <c r="BB164" s="292" t="s">
        <v>176</v>
      </c>
      <c r="BC164" s="293"/>
      <c r="BD164" s="293"/>
      <c r="BE164" s="293"/>
      <c r="BF164" s="293"/>
      <c r="BG164" s="293"/>
      <c r="BH164" s="293"/>
      <c r="BI164" s="294"/>
      <c r="BJ164" s="11"/>
      <c r="BK164" s="11"/>
      <c r="BL164" s="11"/>
      <c r="BM164" s="11"/>
      <c r="BN164" s="11"/>
      <c r="BO164" s="11"/>
      <c r="BP164" s="11"/>
    </row>
    <row r="165" spans="1:68" ht="42" customHeight="1">
      <c r="A165" s="382" t="s">
        <v>168</v>
      </c>
      <c r="B165" s="383"/>
      <c r="C165" s="383"/>
      <c r="D165" s="384"/>
      <c r="E165" s="295" t="s">
        <v>442</v>
      </c>
      <c r="F165" s="295"/>
      <c r="G165" s="295"/>
      <c r="H165" s="295"/>
      <c r="I165" s="295"/>
      <c r="J165" s="295"/>
      <c r="K165" s="295"/>
      <c r="L165" s="295"/>
      <c r="M165" s="295"/>
      <c r="N165" s="295"/>
      <c r="O165" s="295"/>
      <c r="P165" s="295"/>
      <c r="Q165" s="295"/>
      <c r="R165" s="295"/>
      <c r="S165" s="295"/>
      <c r="T165" s="295"/>
      <c r="U165" s="295"/>
      <c r="V165" s="295"/>
      <c r="W165" s="295"/>
      <c r="X165" s="295"/>
      <c r="Y165" s="295"/>
      <c r="Z165" s="295"/>
      <c r="AA165" s="295"/>
      <c r="AB165" s="295"/>
      <c r="AC165" s="295"/>
      <c r="AD165" s="295"/>
      <c r="AE165" s="295"/>
      <c r="AF165" s="295"/>
      <c r="AG165" s="295"/>
      <c r="AH165" s="295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5"/>
      <c r="AS165" s="295"/>
      <c r="AT165" s="295"/>
      <c r="AU165" s="295"/>
      <c r="AV165" s="295"/>
      <c r="AW165" s="295"/>
      <c r="AX165" s="295"/>
      <c r="AY165" s="295"/>
      <c r="AZ165" s="295"/>
      <c r="BA165" s="295"/>
      <c r="BB165" s="292" t="s">
        <v>391</v>
      </c>
      <c r="BC165" s="293"/>
      <c r="BD165" s="293"/>
      <c r="BE165" s="293"/>
      <c r="BF165" s="293"/>
      <c r="BG165" s="293"/>
      <c r="BH165" s="293"/>
      <c r="BI165" s="294"/>
      <c r="BJ165" s="11"/>
      <c r="BK165" s="11"/>
      <c r="BL165" s="11"/>
      <c r="BM165" s="11"/>
      <c r="BN165" s="11"/>
      <c r="BO165" s="11"/>
      <c r="BP165" s="11"/>
    </row>
    <row r="166" spans="1:68" ht="42" customHeight="1">
      <c r="A166" s="300" t="s">
        <v>236</v>
      </c>
      <c r="B166" s="301"/>
      <c r="C166" s="301"/>
      <c r="D166" s="301"/>
      <c r="E166" s="295" t="s">
        <v>443</v>
      </c>
      <c r="F166" s="295"/>
      <c r="G166" s="295"/>
      <c r="H166" s="295"/>
      <c r="I166" s="295"/>
      <c r="J166" s="295"/>
      <c r="K166" s="295"/>
      <c r="L166" s="295"/>
      <c r="M166" s="295"/>
      <c r="N166" s="295"/>
      <c r="O166" s="295"/>
      <c r="P166" s="295"/>
      <c r="Q166" s="295"/>
      <c r="R166" s="295"/>
      <c r="S166" s="295"/>
      <c r="T166" s="295"/>
      <c r="U166" s="295"/>
      <c r="V166" s="295"/>
      <c r="W166" s="295"/>
      <c r="X166" s="295"/>
      <c r="Y166" s="295"/>
      <c r="Z166" s="295"/>
      <c r="AA166" s="295"/>
      <c r="AB166" s="295"/>
      <c r="AC166" s="295"/>
      <c r="AD166" s="295"/>
      <c r="AE166" s="295"/>
      <c r="AF166" s="295"/>
      <c r="AG166" s="295"/>
      <c r="AH166" s="295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5"/>
      <c r="AS166" s="295"/>
      <c r="AT166" s="295"/>
      <c r="AU166" s="295"/>
      <c r="AV166" s="295"/>
      <c r="AW166" s="295"/>
      <c r="AX166" s="295"/>
      <c r="AY166" s="295"/>
      <c r="AZ166" s="295"/>
      <c r="BA166" s="295"/>
      <c r="BB166" s="292" t="s">
        <v>362</v>
      </c>
      <c r="BC166" s="293"/>
      <c r="BD166" s="293"/>
      <c r="BE166" s="293"/>
      <c r="BF166" s="293"/>
      <c r="BG166" s="293"/>
      <c r="BH166" s="293"/>
      <c r="BI166" s="294"/>
      <c r="BJ166" s="11"/>
      <c r="BK166" s="11"/>
      <c r="BL166" s="11"/>
      <c r="BM166" s="11"/>
      <c r="BN166" s="11"/>
      <c r="BO166" s="11"/>
      <c r="BP166" s="11"/>
    </row>
    <row r="167" spans="1:68" ht="39" customHeight="1">
      <c r="A167" s="382" t="s">
        <v>411</v>
      </c>
      <c r="B167" s="383"/>
      <c r="C167" s="383"/>
      <c r="D167" s="384"/>
      <c r="E167" s="295" t="s">
        <v>444</v>
      </c>
      <c r="F167" s="295"/>
      <c r="G167" s="295"/>
      <c r="H167" s="295"/>
      <c r="I167" s="295"/>
      <c r="J167" s="295"/>
      <c r="K167" s="295"/>
      <c r="L167" s="295"/>
      <c r="M167" s="295"/>
      <c r="N167" s="295"/>
      <c r="O167" s="295"/>
      <c r="P167" s="295"/>
      <c r="Q167" s="295"/>
      <c r="R167" s="295"/>
      <c r="S167" s="295"/>
      <c r="T167" s="295"/>
      <c r="U167" s="295"/>
      <c r="V167" s="295"/>
      <c r="W167" s="295"/>
      <c r="X167" s="295"/>
      <c r="Y167" s="295"/>
      <c r="Z167" s="295"/>
      <c r="AA167" s="295"/>
      <c r="AB167" s="295"/>
      <c r="AC167" s="295"/>
      <c r="AD167" s="295"/>
      <c r="AE167" s="295"/>
      <c r="AF167" s="295"/>
      <c r="AG167" s="295"/>
      <c r="AH167" s="295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5"/>
      <c r="AS167" s="295"/>
      <c r="AT167" s="295"/>
      <c r="AU167" s="295"/>
      <c r="AV167" s="295"/>
      <c r="AW167" s="295"/>
      <c r="AX167" s="295"/>
      <c r="AY167" s="295"/>
      <c r="AZ167" s="295"/>
      <c r="BA167" s="295"/>
      <c r="BB167" s="292" t="s">
        <v>290</v>
      </c>
      <c r="BC167" s="293"/>
      <c r="BD167" s="293"/>
      <c r="BE167" s="293"/>
      <c r="BF167" s="293"/>
      <c r="BG167" s="293"/>
      <c r="BH167" s="293"/>
      <c r="BI167" s="294"/>
      <c r="BJ167" s="11"/>
      <c r="BK167" s="11"/>
      <c r="BL167" s="11"/>
      <c r="BM167" s="11"/>
      <c r="BN167" s="11"/>
      <c r="BO167" s="11"/>
      <c r="BP167" s="11"/>
    </row>
    <row r="168" spans="1:68" ht="76.5" customHeight="1">
      <c r="A168" s="300" t="s">
        <v>215</v>
      </c>
      <c r="B168" s="301"/>
      <c r="C168" s="301"/>
      <c r="D168" s="301"/>
      <c r="E168" s="346" t="s">
        <v>445</v>
      </c>
      <c r="F168" s="346"/>
      <c r="G168" s="346"/>
      <c r="H168" s="346"/>
      <c r="I168" s="346"/>
      <c r="J168" s="346"/>
      <c r="K168" s="346"/>
      <c r="L168" s="346"/>
      <c r="M168" s="346"/>
      <c r="N168" s="346"/>
      <c r="O168" s="346"/>
      <c r="P168" s="346"/>
      <c r="Q168" s="346"/>
      <c r="R168" s="346"/>
      <c r="S168" s="346"/>
      <c r="T168" s="346"/>
      <c r="U168" s="346"/>
      <c r="V168" s="346"/>
      <c r="W168" s="346"/>
      <c r="X168" s="346"/>
      <c r="Y168" s="346"/>
      <c r="Z168" s="346"/>
      <c r="AA168" s="346"/>
      <c r="AB168" s="346"/>
      <c r="AC168" s="346"/>
      <c r="AD168" s="346"/>
      <c r="AE168" s="346"/>
      <c r="AF168" s="346"/>
      <c r="AG168" s="346"/>
      <c r="AH168" s="346"/>
      <c r="AI168" s="346"/>
      <c r="AJ168" s="346"/>
      <c r="AK168" s="346"/>
      <c r="AL168" s="346"/>
      <c r="AM168" s="346"/>
      <c r="AN168" s="346"/>
      <c r="AO168" s="346"/>
      <c r="AP168" s="346"/>
      <c r="AQ168" s="346"/>
      <c r="AR168" s="346"/>
      <c r="AS168" s="346"/>
      <c r="AT168" s="346"/>
      <c r="AU168" s="346"/>
      <c r="AV168" s="346"/>
      <c r="AW168" s="346"/>
      <c r="AX168" s="346"/>
      <c r="AY168" s="346"/>
      <c r="AZ168" s="346"/>
      <c r="BA168" s="346"/>
      <c r="BB168" s="292" t="s">
        <v>184</v>
      </c>
      <c r="BC168" s="293"/>
      <c r="BD168" s="293"/>
      <c r="BE168" s="293"/>
      <c r="BF168" s="293"/>
      <c r="BG168" s="293"/>
      <c r="BH168" s="293"/>
      <c r="BI168" s="294"/>
      <c r="BJ168" s="11"/>
      <c r="BK168" s="11"/>
      <c r="BL168" s="11"/>
      <c r="BM168" s="11"/>
      <c r="BN168" s="11"/>
      <c r="BO168" s="11"/>
      <c r="BP168" s="11"/>
    </row>
    <row r="169" spans="1:61" ht="67.5" customHeight="1">
      <c r="A169" s="300" t="s">
        <v>216</v>
      </c>
      <c r="B169" s="301"/>
      <c r="C169" s="301"/>
      <c r="D169" s="301"/>
      <c r="E169" s="295" t="s">
        <v>464</v>
      </c>
      <c r="F169" s="295"/>
      <c r="G169" s="295"/>
      <c r="H169" s="295"/>
      <c r="I169" s="295"/>
      <c r="J169" s="295"/>
      <c r="K169" s="295"/>
      <c r="L169" s="295"/>
      <c r="M169" s="295"/>
      <c r="N169" s="295"/>
      <c r="O169" s="295"/>
      <c r="P169" s="295"/>
      <c r="Q169" s="295"/>
      <c r="R169" s="295"/>
      <c r="S169" s="295"/>
      <c r="T169" s="295"/>
      <c r="U169" s="295"/>
      <c r="V169" s="295"/>
      <c r="W169" s="295"/>
      <c r="X169" s="295"/>
      <c r="Y169" s="295"/>
      <c r="Z169" s="295"/>
      <c r="AA169" s="295"/>
      <c r="AB169" s="295"/>
      <c r="AC169" s="295"/>
      <c r="AD169" s="295"/>
      <c r="AE169" s="295"/>
      <c r="AF169" s="295"/>
      <c r="AG169" s="295"/>
      <c r="AH169" s="295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5"/>
      <c r="AS169" s="295"/>
      <c r="AT169" s="295"/>
      <c r="AU169" s="295"/>
      <c r="AV169" s="295"/>
      <c r="AW169" s="295"/>
      <c r="AX169" s="295"/>
      <c r="AY169" s="295"/>
      <c r="AZ169" s="295"/>
      <c r="BA169" s="295"/>
      <c r="BB169" s="292" t="s">
        <v>392</v>
      </c>
      <c r="BC169" s="293"/>
      <c r="BD169" s="293"/>
      <c r="BE169" s="293"/>
      <c r="BF169" s="293"/>
      <c r="BG169" s="293"/>
      <c r="BH169" s="293"/>
      <c r="BI169" s="294"/>
    </row>
    <row r="170" spans="1:61" ht="67.5" customHeight="1">
      <c r="A170" s="300" t="s">
        <v>217</v>
      </c>
      <c r="B170" s="301"/>
      <c r="C170" s="301"/>
      <c r="D170" s="301"/>
      <c r="E170" s="295" t="s">
        <v>492</v>
      </c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5"/>
      <c r="X170" s="295"/>
      <c r="Y170" s="295"/>
      <c r="Z170" s="295"/>
      <c r="AA170" s="295"/>
      <c r="AB170" s="295"/>
      <c r="AC170" s="295"/>
      <c r="AD170" s="295"/>
      <c r="AE170" s="295"/>
      <c r="AF170" s="295"/>
      <c r="AG170" s="295"/>
      <c r="AH170" s="295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5"/>
      <c r="AS170" s="295"/>
      <c r="AT170" s="295"/>
      <c r="AU170" s="295"/>
      <c r="AV170" s="295"/>
      <c r="AW170" s="295"/>
      <c r="AX170" s="295"/>
      <c r="AY170" s="295"/>
      <c r="AZ170" s="295"/>
      <c r="BA170" s="295"/>
      <c r="BB170" s="292" t="s">
        <v>294</v>
      </c>
      <c r="BC170" s="293"/>
      <c r="BD170" s="293"/>
      <c r="BE170" s="293"/>
      <c r="BF170" s="293"/>
      <c r="BG170" s="293"/>
      <c r="BH170" s="293"/>
      <c r="BI170" s="294"/>
    </row>
    <row r="171" spans="1:61" ht="67.5" customHeight="1">
      <c r="A171" s="300" t="s">
        <v>218</v>
      </c>
      <c r="B171" s="301"/>
      <c r="C171" s="301"/>
      <c r="D171" s="301"/>
      <c r="E171" s="295" t="s">
        <v>446</v>
      </c>
      <c r="F171" s="295"/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295"/>
      <c r="S171" s="295"/>
      <c r="T171" s="295"/>
      <c r="U171" s="295"/>
      <c r="V171" s="295"/>
      <c r="W171" s="295"/>
      <c r="X171" s="295"/>
      <c r="Y171" s="295"/>
      <c r="Z171" s="295"/>
      <c r="AA171" s="295"/>
      <c r="AB171" s="295"/>
      <c r="AC171" s="295"/>
      <c r="AD171" s="295"/>
      <c r="AE171" s="295"/>
      <c r="AF171" s="295"/>
      <c r="AG171" s="295"/>
      <c r="AH171" s="295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5"/>
      <c r="AS171" s="295"/>
      <c r="AT171" s="295"/>
      <c r="AU171" s="295"/>
      <c r="AV171" s="295"/>
      <c r="AW171" s="295"/>
      <c r="AX171" s="295"/>
      <c r="AY171" s="295"/>
      <c r="AZ171" s="295"/>
      <c r="BA171" s="295"/>
      <c r="BB171" s="292" t="s">
        <v>271</v>
      </c>
      <c r="BC171" s="293"/>
      <c r="BD171" s="293"/>
      <c r="BE171" s="293"/>
      <c r="BF171" s="293"/>
      <c r="BG171" s="293"/>
      <c r="BH171" s="293"/>
      <c r="BI171" s="294"/>
    </row>
    <row r="172" spans="1:61" ht="43.5" customHeight="1">
      <c r="A172" s="300" t="s">
        <v>219</v>
      </c>
      <c r="B172" s="301"/>
      <c r="C172" s="301"/>
      <c r="D172" s="301"/>
      <c r="E172" s="298" t="s">
        <v>471</v>
      </c>
      <c r="F172" s="298"/>
      <c r="G172" s="298"/>
      <c r="H172" s="298"/>
      <c r="I172" s="298"/>
      <c r="J172" s="298"/>
      <c r="K172" s="298"/>
      <c r="L172" s="298"/>
      <c r="M172" s="298"/>
      <c r="N172" s="298"/>
      <c r="O172" s="298"/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  <c r="AA172" s="298"/>
      <c r="AB172" s="298"/>
      <c r="AC172" s="298"/>
      <c r="AD172" s="298"/>
      <c r="AE172" s="298"/>
      <c r="AF172" s="298"/>
      <c r="AG172" s="298"/>
      <c r="AH172" s="298"/>
      <c r="AI172" s="298"/>
      <c r="AJ172" s="298"/>
      <c r="AK172" s="298"/>
      <c r="AL172" s="298"/>
      <c r="AM172" s="298"/>
      <c r="AN172" s="298"/>
      <c r="AO172" s="298"/>
      <c r="AP172" s="298"/>
      <c r="AQ172" s="298"/>
      <c r="AR172" s="298"/>
      <c r="AS172" s="298"/>
      <c r="AT172" s="298"/>
      <c r="AU172" s="298"/>
      <c r="AV172" s="298"/>
      <c r="AW172" s="298"/>
      <c r="AX172" s="298"/>
      <c r="AY172" s="298"/>
      <c r="AZ172" s="298"/>
      <c r="BA172" s="298"/>
      <c r="BB172" s="292" t="s">
        <v>190</v>
      </c>
      <c r="BC172" s="293"/>
      <c r="BD172" s="293"/>
      <c r="BE172" s="293"/>
      <c r="BF172" s="293"/>
      <c r="BG172" s="293"/>
      <c r="BH172" s="293"/>
      <c r="BI172" s="294"/>
    </row>
    <row r="173" spans="1:61" ht="43.5" customHeight="1">
      <c r="A173" s="300" t="s">
        <v>220</v>
      </c>
      <c r="B173" s="301"/>
      <c r="C173" s="301"/>
      <c r="D173" s="301"/>
      <c r="E173" s="295" t="s">
        <v>447</v>
      </c>
      <c r="F173" s="295"/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95"/>
      <c r="S173" s="295"/>
      <c r="T173" s="295"/>
      <c r="U173" s="295"/>
      <c r="V173" s="295"/>
      <c r="W173" s="295"/>
      <c r="X173" s="295"/>
      <c r="Y173" s="295"/>
      <c r="Z173" s="295"/>
      <c r="AA173" s="295"/>
      <c r="AB173" s="295"/>
      <c r="AC173" s="295"/>
      <c r="AD173" s="295"/>
      <c r="AE173" s="295"/>
      <c r="AF173" s="295"/>
      <c r="AG173" s="295"/>
      <c r="AH173" s="295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5"/>
      <c r="AS173" s="295"/>
      <c r="AT173" s="295"/>
      <c r="AU173" s="295"/>
      <c r="AV173" s="295"/>
      <c r="AW173" s="295"/>
      <c r="AX173" s="295"/>
      <c r="AY173" s="295"/>
      <c r="AZ173" s="295"/>
      <c r="BA173" s="295"/>
      <c r="BB173" s="292" t="s">
        <v>192</v>
      </c>
      <c r="BC173" s="293"/>
      <c r="BD173" s="293"/>
      <c r="BE173" s="293"/>
      <c r="BF173" s="293"/>
      <c r="BG173" s="293"/>
      <c r="BH173" s="293"/>
      <c r="BI173" s="294"/>
    </row>
    <row r="174" spans="1:61" ht="43.5" customHeight="1">
      <c r="A174" s="300" t="s">
        <v>221</v>
      </c>
      <c r="B174" s="301"/>
      <c r="C174" s="301"/>
      <c r="D174" s="301"/>
      <c r="E174" s="298" t="s">
        <v>448</v>
      </c>
      <c r="F174" s="298"/>
      <c r="G174" s="298"/>
      <c r="H174" s="298"/>
      <c r="I174" s="298"/>
      <c r="J174" s="298"/>
      <c r="K174" s="298"/>
      <c r="L174" s="298"/>
      <c r="M174" s="298"/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  <c r="AA174" s="298"/>
      <c r="AB174" s="298"/>
      <c r="AC174" s="298"/>
      <c r="AD174" s="298"/>
      <c r="AE174" s="298"/>
      <c r="AF174" s="298"/>
      <c r="AG174" s="298"/>
      <c r="AH174" s="298"/>
      <c r="AI174" s="298"/>
      <c r="AJ174" s="298"/>
      <c r="AK174" s="298"/>
      <c r="AL174" s="298"/>
      <c r="AM174" s="298"/>
      <c r="AN174" s="298"/>
      <c r="AO174" s="298"/>
      <c r="AP174" s="298"/>
      <c r="AQ174" s="298"/>
      <c r="AR174" s="298"/>
      <c r="AS174" s="298"/>
      <c r="AT174" s="298"/>
      <c r="AU174" s="298"/>
      <c r="AV174" s="298"/>
      <c r="AW174" s="298"/>
      <c r="AX174" s="298"/>
      <c r="AY174" s="298"/>
      <c r="AZ174" s="298"/>
      <c r="BA174" s="298"/>
      <c r="BB174" s="292" t="s">
        <v>282</v>
      </c>
      <c r="BC174" s="293"/>
      <c r="BD174" s="293"/>
      <c r="BE174" s="293"/>
      <c r="BF174" s="293"/>
      <c r="BG174" s="293"/>
      <c r="BH174" s="293"/>
      <c r="BI174" s="294"/>
    </row>
    <row r="175" spans="1:61" ht="43.5" customHeight="1">
      <c r="A175" s="300" t="s">
        <v>222</v>
      </c>
      <c r="B175" s="301"/>
      <c r="C175" s="301"/>
      <c r="D175" s="301"/>
      <c r="E175" s="295" t="s">
        <v>449</v>
      </c>
      <c r="F175" s="295"/>
      <c r="G175" s="295"/>
      <c r="H175" s="295"/>
      <c r="I175" s="295"/>
      <c r="J175" s="295"/>
      <c r="K175" s="295"/>
      <c r="L175" s="295"/>
      <c r="M175" s="295"/>
      <c r="N175" s="295"/>
      <c r="O175" s="295"/>
      <c r="P175" s="295"/>
      <c r="Q175" s="295"/>
      <c r="R175" s="295"/>
      <c r="S175" s="295"/>
      <c r="T175" s="295"/>
      <c r="U175" s="295"/>
      <c r="V175" s="295"/>
      <c r="W175" s="295"/>
      <c r="X175" s="295"/>
      <c r="Y175" s="295"/>
      <c r="Z175" s="295"/>
      <c r="AA175" s="295"/>
      <c r="AB175" s="295"/>
      <c r="AC175" s="295"/>
      <c r="AD175" s="295"/>
      <c r="AE175" s="295"/>
      <c r="AF175" s="295"/>
      <c r="AG175" s="295"/>
      <c r="AH175" s="295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5"/>
      <c r="AS175" s="295"/>
      <c r="AT175" s="295"/>
      <c r="AU175" s="295"/>
      <c r="AV175" s="295"/>
      <c r="AW175" s="295"/>
      <c r="AX175" s="295"/>
      <c r="AY175" s="295"/>
      <c r="AZ175" s="295"/>
      <c r="BA175" s="295"/>
      <c r="BB175" s="292" t="s">
        <v>393</v>
      </c>
      <c r="BC175" s="293"/>
      <c r="BD175" s="293"/>
      <c r="BE175" s="293"/>
      <c r="BF175" s="293"/>
      <c r="BG175" s="293"/>
      <c r="BH175" s="293"/>
      <c r="BI175" s="294"/>
    </row>
    <row r="176" spans="1:61" ht="43.5" customHeight="1">
      <c r="A176" s="300" t="s">
        <v>223</v>
      </c>
      <c r="B176" s="301"/>
      <c r="C176" s="301"/>
      <c r="D176" s="301"/>
      <c r="E176" s="298" t="s">
        <v>450</v>
      </c>
      <c r="F176" s="298"/>
      <c r="G176" s="298"/>
      <c r="H176" s="298"/>
      <c r="I176" s="298"/>
      <c r="J176" s="298"/>
      <c r="K176" s="298"/>
      <c r="L176" s="298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C176" s="298"/>
      <c r="AD176" s="298"/>
      <c r="AE176" s="298"/>
      <c r="AF176" s="298"/>
      <c r="AG176" s="298"/>
      <c r="AH176" s="298"/>
      <c r="AI176" s="298"/>
      <c r="AJ176" s="298"/>
      <c r="AK176" s="298"/>
      <c r="AL176" s="298"/>
      <c r="AM176" s="298"/>
      <c r="AN176" s="298"/>
      <c r="AO176" s="298"/>
      <c r="AP176" s="298"/>
      <c r="AQ176" s="298"/>
      <c r="AR176" s="298"/>
      <c r="AS176" s="298"/>
      <c r="AT176" s="298"/>
      <c r="AU176" s="298"/>
      <c r="AV176" s="298"/>
      <c r="AW176" s="298"/>
      <c r="AX176" s="298"/>
      <c r="AY176" s="298"/>
      <c r="AZ176" s="298"/>
      <c r="BA176" s="298"/>
      <c r="BB176" s="292" t="s">
        <v>363</v>
      </c>
      <c r="BC176" s="293"/>
      <c r="BD176" s="293"/>
      <c r="BE176" s="293"/>
      <c r="BF176" s="293"/>
      <c r="BG176" s="293"/>
      <c r="BH176" s="293"/>
      <c r="BI176" s="294"/>
    </row>
    <row r="177" spans="1:61" ht="43.5" customHeight="1">
      <c r="A177" s="300" t="s">
        <v>224</v>
      </c>
      <c r="B177" s="301"/>
      <c r="C177" s="301"/>
      <c r="D177" s="301"/>
      <c r="E177" s="295" t="s">
        <v>451</v>
      </c>
      <c r="F177" s="295"/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295"/>
      <c r="S177" s="295"/>
      <c r="T177" s="295"/>
      <c r="U177" s="295"/>
      <c r="V177" s="295"/>
      <c r="W177" s="295"/>
      <c r="X177" s="295"/>
      <c r="Y177" s="295"/>
      <c r="Z177" s="295"/>
      <c r="AA177" s="295"/>
      <c r="AB177" s="295"/>
      <c r="AC177" s="295"/>
      <c r="AD177" s="295"/>
      <c r="AE177" s="295"/>
      <c r="AF177" s="295"/>
      <c r="AG177" s="295"/>
      <c r="AH177" s="295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5"/>
      <c r="AS177" s="295"/>
      <c r="AT177" s="295"/>
      <c r="AU177" s="295"/>
      <c r="AV177" s="295"/>
      <c r="AW177" s="295"/>
      <c r="AX177" s="295"/>
      <c r="AY177" s="295"/>
      <c r="AZ177" s="295"/>
      <c r="BA177" s="295"/>
      <c r="BB177" s="292" t="s">
        <v>208</v>
      </c>
      <c r="BC177" s="293"/>
      <c r="BD177" s="293"/>
      <c r="BE177" s="293"/>
      <c r="BF177" s="293"/>
      <c r="BG177" s="293"/>
      <c r="BH177" s="293"/>
      <c r="BI177" s="294"/>
    </row>
    <row r="178" spans="1:61" ht="43.5" customHeight="1">
      <c r="A178" s="300" t="s">
        <v>225</v>
      </c>
      <c r="B178" s="301"/>
      <c r="C178" s="301"/>
      <c r="D178" s="301"/>
      <c r="E178" s="295" t="s">
        <v>452</v>
      </c>
      <c r="F178" s="295"/>
      <c r="G178" s="295"/>
      <c r="H178" s="295"/>
      <c r="I178" s="295"/>
      <c r="J178" s="295"/>
      <c r="K178" s="295"/>
      <c r="L178" s="295"/>
      <c r="M178" s="295"/>
      <c r="N178" s="295"/>
      <c r="O178" s="295"/>
      <c r="P178" s="295"/>
      <c r="Q178" s="295"/>
      <c r="R178" s="295"/>
      <c r="S178" s="295"/>
      <c r="T178" s="295"/>
      <c r="U178" s="295"/>
      <c r="V178" s="295"/>
      <c r="W178" s="295"/>
      <c r="X178" s="295"/>
      <c r="Y178" s="295"/>
      <c r="Z178" s="295"/>
      <c r="AA178" s="295"/>
      <c r="AB178" s="295"/>
      <c r="AC178" s="295"/>
      <c r="AD178" s="295"/>
      <c r="AE178" s="295"/>
      <c r="AF178" s="295"/>
      <c r="AG178" s="295"/>
      <c r="AH178" s="295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5"/>
      <c r="AS178" s="295"/>
      <c r="AT178" s="295"/>
      <c r="AU178" s="295"/>
      <c r="AV178" s="295"/>
      <c r="AW178" s="295"/>
      <c r="AX178" s="295"/>
      <c r="AY178" s="295"/>
      <c r="AZ178" s="295"/>
      <c r="BA178" s="295"/>
      <c r="BB178" s="292" t="s">
        <v>394</v>
      </c>
      <c r="BC178" s="293"/>
      <c r="BD178" s="293"/>
      <c r="BE178" s="293"/>
      <c r="BF178" s="293"/>
      <c r="BG178" s="293"/>
      <c r="BH178" s="293"/>
      <c r="BI178" s="294"/>
    </row>
    <row r="179" spans="1:61" ht="43.5" customHeight="1">
      <c r="A179" s="300" t="s">
        <v>226</v>
      </c>
      <c r="B179" s="301"/>
      <c r="C179" s="301"/>
      <c r="D179" s="301"/>
      <c r="E179" s="298" t="s">
        <v>453</v>
      </c>
      <c r="F179" s="298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  <c r="AA179" s="298"/>
      <c r="AB179" s="298"/>
      <c r="AC179" s="298"/>
      <c r="AD179" s="298"/>
      <c r="AE179" s="298"/>
      <c r="AF179" s="298"/>
      <c r="AG179" s="298"/>
      <c r="AH179" s="298"/>
      <c r="AI179" s="298"/>
      <c r="AJ179" s="298"/>
      <c r="AK179" s="298"/>
      <c r="AL179" s="298"/>
      <c r="AM179" s="298"/>
      <c r="AN179" s="298"/>
      <c r="AO179" s="298"/>
      <c r="AP179" s="298"/>
      <c r="AQ179" s="298"/>
      <c r="AR179" s="298"/>
      <c r="AS179" s="298"/>
      <c r="AT179" s="298"/>
      <c r="AU179" s="298"/>
      <c r="AV179" s="298"/>
      <c r="AW179" s="298"/>
      <c r="AX179" s="298"/>
      <c r="AY179" s="298"/>
      <c r="AZ179" s="298"/>
      <c r="BA179" s="298"/>
      <c r="BB179" s="292" t="s">
        <v>245</v>
      </c>
      <c r="BC179" s="293"/>
      <c r="BD179" s="293"/>
      <c r="BE179" s="293"/>
      <c r="BF179" s="293"/>
      <c r="BG179" s="293"/>
      <c r="BH179" s="293"/>
      <c r="BI179" s="294"/>
    </row>
    <row r="180" spans="1:61" ht="43.5" customHeight="1">
      <c r="A180" s="300" t="s">
        <v>227</v>
      </c>
      <c r="B180" s="301"/>
      <c r="C180" s="301"/>
      <c r="D180" s="301"/>
      <c r="E180" s="295" t="s">
        <v>454</v>
      </c>
      <c r="F180" s="295"/>
      <c r="G180" s="295"/>
      <c r="H180" s="295"/>
      <c r="I180" s="295"/>
      <c r="J180" s="295"/>
      <c r="K180" s="295"/>
      <c r="L180" s="295"/>
      <c r="M180" s="295"/>
      <c r="N180" s="295"/>
      <c r="O180" s="295"/>
      <c r="P180" s="295"/>
      <c r="Q180" s="295"/>
      <c r="R180" s="295"/>
      <c r="S180" s="295"/>
      <c r="T180" s="295"/>
      <c r="U180" s="295"/>
      <c r="V180" s="295"/>
      <c r="W180" s="295"/>
      <c r="X180" s="295"/>
      <c r="Y180" s="295"/>
      <c r="Z180" s="295"/>
      <c r="AA180" s="295"/>
      <c r="AB180" s="295"/>
      <c r="AC180" s="295"/>
      <c r="AD180" s="295"/>
      <c r="AE180" s="295"/>
      <c r="AF180" s="295"/>
      <c r="AG180" s="295"/>
      <c r="AH180" s="295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5"/>
      <c r="AS180" s="295"/>
      <c r="AT180" s="295"/>
      <c r="AU180" s="295"/>
      <c r="AV180" s="295"/>
      <c r="AW180" s="295"/>
      <c r="AX180" s="295"/>
      <c r="AY180" s="295"/>
      <c r="AZ180" s="295"/>
      <c r="BA180" s="295"/>
      <c r="BB180" s="292" t="s">
        <v>256</v>
      </c>
      <c r="BC180" s="293"/>
      <c r="BD180" s="293"/>
      <c r="BE180" s="293"/>
      <c r="BF180" s="293"/>
      <c r="BG180" s="293"/>
      <c r="BH180" s="293"/>
      <c r="BI180" s="294"/>
    </row>
    <row r="181" spans="1:61" ht="70.5" customHeight="1">
      <c r="A181" s="300" t="s">
        <v>228</v>
      </c>
      <c r="B181" s="301"/>
      <c r="C181" s="301"/>
      <c r="D181" s="301"/>
      <c r="E181" s="295" t="s">
        <v>455</v>
      </c>
      <c r="F181" s="295"/>
      <c r="G181" s="295"/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295"/>
      <c r="S181" s="295"/>
      <c r="T181" s="295"/>
      <c r="U181" s="295"/>
      <c r="V181" s="295"/>
      <c r="W181" s="295"/>
      <c r="X181" s="295"/>
      <c r="Y181" s="295"/>
      <c r="Z181" s="295"/>
      <c r="AA181" s="295"/>
      <c r="AB181" s="295"/>
      <c r="AC181" s="295"/>
      <c r="AD181" s="295"/>
      <c r="AE181" s="295"/>
      <c r="AF181" s="295"/>
      <c r="AG181" s="295"/>
      <c r="AH181" s="295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5"/>
      <c r="AS181" s="295"/>
      <c r="AT181" s="295"/>
      <c r="AU181" s="295"/>
      <c r="AV181" s="295"/>
      <c r="AW181" s="295"/>
      <c r="AX181" s="295"/>
      <c r="AY181" s="295"/>
      <c r="AZ181" s="295"/>
      <c r="BA181" s="295"/>
      <c r="BB181" s="296" t="s">
        <v>395</v>
      </c>
      <c r="BC181" s="296"/>
      <c r="BD181" s="296"/>
      <c r="BE181" s="296"/>
      <c r="BF181" s="296"/>
      <c r="BG181" s="296"/>
      <c r="BH181" s="296"/>
      <c r="BI181" s="297"/>
    </row>
    <row r="182" spans="1:61" ht="43.5" customHeight="1">
      <c r="A182" s="300" t="s">
        <v>229</v>
      </c>
      <c r="B182" s="301"/>
      <c r="C182" s="301"/>
      <c r="D182" s="301"/>
      <c r="E182" s="295" t="s">
        <v>456</v>
      </c>
      <c r="F182" s="295"/>
      <c r="G182" s="295"/>
      <c r="H182" s="295"/>
      <c r="I182" s="295"/>
      <c r="J182" s="295"/>
      <c r="K182" s="295"/>
      <c r="L182" s="295"/>
      <c r="M182" s="295"/>
      <c r="N182" s="295"/>
      <c r="O182" s="295"/>
      <c r="P182" s="295"/>
      <c r="Q182" s="295"/>
      <c r="R182" s="295"/>
      <c r="S182" s="295"/>
      <c r="T182" s="295"/>
      <c r="U182" s="295"/>
      <c r="V182" s="295"/>
      <c r="W182" s="295"/>
      <c r="X182" s="295"/>
      <c r="Y182" s="295"/>
      <c r="Z182" s="295"/>
      <c r="AA182" s="295"/>
      <c r="AB182" s="295"/>
      <c r="AC182" s="295"/>
      <c r="AD182" s="295"/>
      <c r="AE182" s="295"/>
      <c r="AF182" s="295"/>
      <c r="AG182" s="295"/>
      <c r="AH182" s="295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5"/>
      <c r="AS182" s="295"/>
      <c r="AT182" s="295"/>
      <c r="AU182" s="295"/>
      <c r="AV182" s="295"/>
      <c r="AW182" s="295"/>
      <c r="AX182" s="295"/>
      <c r="AY182" s="295"/>
      <c r="AZ182" s="295"/>
      <c r="BA182" s="295"/>
      <c r="BB182" s="296" t="s">
        <v>258</v>
      </c>
      <c r="BC182" s="296"/>
      <c r="BD182" s="296"/>
      <c r="BE182" s="296"/>
      <c r="BF182" s="296"/>
      <c r="BG182" s="296"/>
      <c r="BH182" s="296"/>
      <c r="BI182" s="297"/>
    </row>
    <row r="183" spans="1:61" ht="43.5" customHeight="1">
      <c r="A183" s="300" t="s">
        <v>246</v>
      </c>
      <c r="B183" s="301"/>
      <c r="C183" s="301"/>
      <c r="D183" s="301"/>
      <c r="E183" s="295" t="s">
        <v>457</v>
      </c>
      <c r="F183" s="295"/>
      <c r="G183" s="295"/>
      <c r="H183" s="295"/>
      <c r="I183" s="295"/>
      <c r="J183" s="295"/>
      <c r="K183" s="295"/>
      <c r="L183" s="295"/>
      <c r="M183" s="295"/>
      <c r="N183" s="295"/>
      <c r="O183" s="295"/>
      <c r="P183" s="295"/>
      <c r="Q183" s="295"/>
      <c r="R183" s="295"/>
      <c r="S183" s="295"/>
      <c r="T183" s="295"/>
      <c r="U183" s="295"/>
      <c r="V183" s="295"/>
      <c r="W183" s="295"/>
      <c r="X183" s="295"/>
      <c r="Y183" s="295"/>
      <c r="Z183" s="295"/>
      <c r="AA183" s="295"/>
      <c r="AB183" s="295"/>
      <c r="AC183" s="295"/>
      <c r="AD183" s="295"/>
      <c r="AE183" s="295"/>
      <c r="AF183" s="295"/>
      <c r="AG183" s="295"/>
      <c r="AH183" s="295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5"/>
      <c r="AS183" s="295"/>
      <c r="AT183" s="295"/>
      <c r="AU183" s="295"/>
      <c r="AV183" s="295"/>
      <c r="AW183" s="295"/>
      <c r="AX183" s="295"/>
      <c r="AY183" s="295"/>
      <c r="AZ183" s="295"/>
      <c r="BA183" s="295"/>
      <c r="BB183" s="296" t="s">
        <v>365</v>
      </c>
      <c r="BC183" s="296"/>
      <c r="BD183" s="296"/>
      <c r="BE183" s="296"/>
      <c r="BF183" s="296"/>
      <c r="BG183" s="296"/>
      <c r="BH183" s="296"/>
      <c r="BI183" s="297"/>
    </row>
    <row r="184" spans="1:61" ht="43.5" customHeight="1">
      <c r="A184" s="300" t="s">
        <v>374</v>
      </c>
      <c r="B184" s="301"/>
      <c r="C184" s="301"/>
      <c r="D184" s="301"/>
      <c r="E184" s="345" t="s">
        <v>458</v>
      </c>
      <c r="F184" s="345"/>
      <c r="G184" s="345"/>
      <c r="H184" s="345"/>
      <c r="I184" s="345"/>
      <c r="J184" s="345"/>
      <c r="K184" s="345"/>
      <c r="L184" s="345"/>
      <c r="M184" s="345"/>
      <c r="N184" s="345"/>
      <c r="O184" s="345"/>
      <c r="P184" s="345"/>
      <c r="Q184" s="345"/>
      <c r="R184" s="345"/>
      <c r="S184" s="345"/>
      <c r="T184" s="345"/>
      <c r="U184" s="345"/>
      <c r="V184" s="345"/>
      <c r="W184" s="345"/>
      <c r="X184" s="345"/>
      <c r="Y184" s="345"/>
      <c r="Z184" s="345"/>
      <c r="AA184" s="345"/>
      <c r="AB184" s="345"/>
      <c r="AC184" s="345"/>
      <c r="AD184" s="345"/>
      <c r="AE184" s="345"/>
      <c r="AF184" s="345"/>
      <c r="AG184" s="345"/>
      <c r="AH184" s="345"/>
      <c r="AI184" s="345"/>
      <c r="AJ184" s="345"/>
      <c r="AK184" s="345"/>
      <c r="AL184" s="345"/>
      <c r="AM184" s="345"/>
      <c r="AN184" s="345"/>
      <c r="AO184" s="345"/>
      <c r="AP184" s="345"/>
      <c r="AQ184" s="345"/>
      <c r="AR184" s="345"/>
      <c r="AS184" s="345"/>
      <c r="AT184" s="345"/>
      <c r="AU184" s="345"/>
      <c r="AV184" s="345"/>
      <c r="AW184" s="345"/>
      <c r="AX184" s="345"/>
      <c r="AY184" s="345"/>
      <c r="AZ184" s="345"/>
      <c r="BA184" s="345"/>
      <c r="BB184" s="296" t="s">
        <v>396</v>
      </c>
      <c r="BC184" s="296"/>
      <c r="BD184" s="296"/>
      <c r="BE184" s="296"/>
      <c r="BF184" s="296"/>
      <c r="BG184" s="296"/>
      <c r="BH184" s="296"/>
      <c r="BI184" s="297"/>
    </row>
    <row r="185" spans="1:61" ht="43.5" customHeight="1">
      <c r="A185" s="300" t="s">
        <v>372</v>
      </c>
      <c r="B185" s="301"/>
      <c r="C185" s="301"/>
      <c r="D185" s="301"/>
      <c r="E185" s="372" t="s">
        <v>463</v>
      </c>
      <c r="F185" s="372"/>
      <c r="G185" s="372"/>
      <c r="H185" s="372"/>
      <c r="I185" s="372"/>
      <c r="J185" s="372"/>
      <c r="K185" s="372"/>
      <c r="L185" s="372"/>
      <c r="M185" s="372"/>
      <c r="N185" s="372"/>
      <c r="O185" s="372"/>
      <c r="P185" s="372"/>
      <c r="Q185" s="372"/>
      <c r="R185" s="372"/>
      <c r="S185" s="372"/>
      <c r="T185" s="372"/>
      <c r="U185" s="372"/>
      <c r="V185" s="372"/>
      <c r="W185" s="372"/>
      <c r="X185" s="372"/>
      <c r="Y185" s="372"/>
      <c r="Z185" s="372"/>
      <c r="AA185" s="372"/>
      <c r="AB185" s="372"/>
      <c r="AC185" s="372"/>
      <c r="AD185" s="372"/>
      <c r="AE185" s="372"/>
      <c r="AF185" s="372"/>
      <c r="AG185" s="372"/>
      <c r="AH185" s="372"/>
      <c r="AI185" s="372"/>
      <c r="AJ185" s="372"/>
      <c r="AK185" s="372"/>
      <c r="AL185" s="372"/>
      <c r="AM185" s="372"/>
      <c r="AN185" s="372"/>
      <c r="AO185" s="372"/>
      <c r="AP185" s="372"/>
      <c r="AQ185" s="372"/>
      <c r="AR185" s="372"/>
      <c r="AS185" s="372"/>
      <c r="AT185" s="372"/>
      <c r="AU185" s="372"/>
      <c r="AV185" s="372"/>
      <c r="AW185" s="372"/>
      <c r="AX185" s="372"/>
      <c r="AY185" s="372"/>
      <c r="AZ185" s="372"/>
      <c r="BA185" s="372"/>
      <c r="BB185" s="296" t="s">
        <v>366</v>
      </c>
      <c r="BC185" s="296"/>
      <c r="BD185" s="296"/>
      <c r="BE185" s="296"/>
      <c r="BF185" s="296"/>
      <c r="BG185" s="296"/>
      <c r="BH185" s="296"/>
      <c r="BI185" s="297"/>
    </row>
    <row r="186" spans="1:61" ht="43.5" customHeight="1">
      <c r="A186" s="300" t="s">
        <v>379</v>
      </c>
      <c r="B186" s="301"/>
      <c r="C186" s="301"/>
      <c r="D186" s="301"/>
      <c r="E186" s="346" t="s">
        <v>459</v>
      </c>
      <c r="F186" s="346"/>
      <c r="G186" s="346"/>
      <c r="H186" s="346"/>
      <c r="I186" s="346"/>
      <c r="J186" s="346"/>
      <c r="K186" s="346"/>
      <c r="L186" s="346"/>
      <c r="M186" s="346"/>
      <c r="N186" s="346"/>
      <c r="O186" s="346"/>
      <c r="P186" s="346"/>
      <c r="Q186" s="346"/>
      <c r="R186" s="346"/>
      <c r="S186" s="346"/>
      <c r="T186" s="346"/>
      <c r="U186" s="346"/>
      <c r="V186" s="346"/>
      <c r="W186" s="346"/>
      <c r="X186" s="346"/>
      <c r="Y186" s="346"/>
      <c r="Z186" s="346"/>
      <c r="AA186" s="346"/>
      <c r="AB186" s="346"/>
      <c r="AC186" s="346"/>
      <c r="AD186" s="346"/>
      <c r="AE186" s="346"/>
      <c r="AF186" s="346"/>
      <c r="AG186" s="346"/>
      <c r="AH186" s="346"/>
      <c r="AI186" s="346"/>
      <c r="AJ186" s="346"/>
      <c r="AK186" s="346"/>
      <c r="AL186" s="346"/>
      <c r="AM186" s="346"/>
      <c r="AN186" s="346"/>
      <c r="AO186" s="346"/>
      <c r="AP186" s="346"/>
      <c r="AQ186" s="346"/>
      <c r="AR186" s="346"/>
      <c r="AS186" s="346"/>
      <c r="AT186" s="346"/>
      <c r="AU186" s="346"/>
      <c r="AV186" s="346"/>
      <c r="AW186" s="346"/>
      <c r="AX186" s="346"/>
      <c r="AY186" s="346"/>
      <c r="AZ186" s="346"/>
      <c r="BA186" s="346"/>
      <c r="BB186" s="296" t="s">
        <v>303</v>
      </c>
      <c r="BC186" s="296"/>
      <c r="BD186" s="296"/>
      <c r="BE186" s="296"/>
      <c r="BF186" s="296"/>
      <c r="BG186" s="296"/>
      <c r="BH186" s="296"/>
      <c r="BI186" s="297"/>
    </row>
    <row r="187" spans="1:61" ht="43.5" customHeight="1">
      <c r="A187" s="300" t="s">
        <v>376</v>
      </c>
      <c r="B187" s="301"/>
      <c r="C187" s="301"/>
      <c r="D187" s="301"/>
      <c r="E187" s="346" t="s">
        <v>460</v>
      </c>
      <c r="F187" s="346"/>
      <c r="G187" s="346"/>
      <c r="H187" s="346"/>
      <c r="I187" s="346"/>
      <c r="J187" s="346"/>
      <c r="K187" s="346"/>
      <c r="L187" s="346"/>
      <c r="M187" s="346"/>
      <c r="N187" s="346"/>
      <c r="O187" s="346"/>
      <c r="P187" s="346"/>
      <c r="Q187" s="346"/>
      <c r="R187" s="346"/>
      <c r="S187" s="346"/>
      <c r="T187" s="346"/>
      <c r="U187" s="346"/>
      <c r="V187" s="346"/>
      <c r="W187" s="346"/>
      <c r="X187" s="346"/>
      <c r="Y187" s="346"/>
      <c r="Z187" s="346"/>
      <c r="AA187" s="346"/>
      <c r="AB187" s="346"/>
      <c r="AC187" s="346"/>
      <c r="AD187" s="346"/>
      <c r="AE187" s="346"/>
      <c r="AF187" s="346"/>
      <c r="AG187" s="346"/>
      <c r="AH187" s="346"/>
      <c r="AI187" s="346"/>
      <c r="AJ187" s="346"/>
      <c r="AK187" s="346"/>
      <c r="AL187" s="346"/>
      <c r="AM187" s="346"/>
      <c r="AN187" s="346"/>
      <c r="AO187" s="346"/>
      <c r="AP187" s="346"/>
      <c r="AQ187" s="346"/>
      <c r="AR187" s="346"/>
      <c r="AS187" s="346"/>
      <c r="AT187" s="346"/>
      <c r="AU187" s="346"/>
      <c r="AV187" s="346"/>
      <c r="AW187" s="346"/>
      <c r="AX187" s="346"/>
      <c r="AY187" s="346"/>
      <c r="AZ187" s="346"/>
      <c r="BA187" s="346"/>
      <c r="BB187" s="296" t="s">
        <v>303</v>
      </c>
      <c r="BC187" s="296"/>
      <c r="BD187" s="296"/>
      <c r="BE187" s="296"/>
      <c r="BF187" s="296"/>
      <c r="BG187" s="296"/>
      <c r="BH187" s="296"/>
      <c r="BI187" s="297"/>
    </row>
    <row r="188" spans="1:61" ht="76.5" customHeight="1">
      <c r="A188" s="300" t="s">
        <v>377</v>
      </c>
      <c r="B188" s="301"/>
      <c r="C188" s="301"/>
      <c r="D188" s="301"/>
      <c r="E188" s="346" t="s">
        <v>461</v>
      </c>
      <c r="F188" s="346"/>
      <c r="G188" s="346"/>
      <c r="H188" s="346"/>
      <c r="I188" s="346"/>
      <c r="J188" s="346"/>
      <c r="K188" s="346"/>
      <c r="L188" s="346"/>
      <c r="M188" s="346"/>
      <c r="N188" s="346"/>
      <c r="O188" s="346"/>
      <c r="P188" s="346"/>
      <c r="Q188" s="346"/>
      <c r="R188" s="346"/>
      <c r="S188" s="346"/>
      <c r="T188" s="346"/>
      <c r="U188" s="346"/>
      <c r="V188" s="346"/>
      <c r="W188" s="346"/>
      <c r="X188" s="346"/>
      <c r="Y188" s="346"/>
      <c r="Z188" s="346"/>
      <c r="AA188" s="346"/>
      <c r="AB188" s="346"/>
      <c r="AC188" s="346"/>
      <c r="AD188" s="346"/>
      <c r="AE188" s="346"/>
      <c r="AF188" s="346"/>
      <c r="AG188" s="346"/>
      <c r="AH188" s="346"/>
      <c r="AI188" s="346"/>
      <c r="AJ188" s="346"/>
      <c r="AK188" s="346"/>
      <c r="AL188" s="346"/>
      <c r="AM188" s="346"/>
      <c r="AN188" s="346"/>
      <c r="AO188" s="346"/>
      <c r="AP188" s="346"/>
      <c r="AQ188" s="346"/>
      <c r="AR188" s="346"/>
      <c r="AS188" s="346"/>
      <c r="AT188" s="346"/>
      <c r="AU188" s="346"/>
      <c r="AV188" s="346"/>
      <c r="AW188" s="346"/>
      <c r="AX188" s="346"/>
      <c r="AY188" s="346"/>
      <c r="AZ188" s="346"/>
      <c r="BA188" s="346"/>
      <c r="BB188" s="296" t="s">
        <v>367</v>
      </c>
      <c r="BC188" s="296"/>
      <c r="BD188" s="296"/>
      <c r="BE188" s="296"/>
      <c r="BF188" s="296"/>
      <c r="BG188" s="296"/>
      <c r="BH188" s="296"/>
      <c r="BI188" s="297"/>
    </row>
    <row r="189" spans="1:61" ht="43.5" customHeight="1">
      <c r="A189" s="300" t="s">
        <v>378</v>
      </c>
      <c r="B189" s="301"/>
      <c r="C189" s="301"/>
      <c r="D189" s="301"/>
      <c r="E189" s="345" t="s">
        <v>462</v>
      </c>
      <c r="F189" s="345"/>
      <c r="G189" s="345"/>
      <c r="H189" s="345"/>
      <c r="I189" s="345"/>
      <c r="J189" s="345"/>
      <c r="K189" s="345"/>
      <c r="L189" s="345"/>
      <c r="M189" s="345"/>
      <c r="N189" s="345"/>
      <c r="O189" s="345"/>
      <c r="P189" s="345"/>
      <c r="Q189" s="345"/>
      <c r="R189" s="345"/>
      <c r="S189" s="345"/>
      <c r="T189" s="345"/>
      <c r="U189" s="345"/>
      <c r="V189" s="345"/>
      <c r="W189" s="345"/>
      <c r="X189" s="345"/>
      <c r="Y189" s="345"/>
      <c r="Z189" s="345"/>
      <c r="AA189" s="345"/>
      <c r="AB189" s="345"/>
      <c r="AC189" s="345"/>
      <c r="AD189" s="345"/>
      <c r="AE189" s="345"/>
      <c r="AF189" s="345"/>
      <c r="AG189" s="345"/>
      <c r="AH189" s="345"/>
      <c r="AI189" s="345"/>
      <c r="AJ189" s="345"/>
      <c r="AK189" s="345"/>
      <c r="AL189" s="345"/>
      <c r="AM189" s="345"/>
      <c r="AN189" s="345"/>
      <c r="AO189" s="345"/>
      <c r="AP189" s="345"/>
      <c r="AQ189" s="345"/>
      <c r="AR189" s="345"/>
      <c r="AS189" s="345"/>
      <c r="AT189" s="345"/>
      <c r="AU189" s="345"/>
      <c r="AV189" s="345"/>
      <c r="AW189" s="345"/>
      <c r="AX189" s="345"/>
      <c r="AY189" s="345"/>
      <c r="AZ189" s="345"/>
      <c r="BA189" s="345"/>
      <c r="BB189" s="296" t="s">
        <v>397</v>
      </c>
      <c r="BC189" s="296"/>
      <c r="BD189" s="296"/>
      <c r="BE189" s="296"/>
      <c r="BF189" s="296"/>
      <c r="BG189" s="296"/>
      <c r="BH189" s="296"/>
      <c r="BI189" s="297"/>
    </row>
    <row r="190" spans="1:68" ht="43.5" customHeight="1" thickBot="1">
      <c r="A190" s="377" t="s">
        <v>405</v>
      </c>
      <c r="B190" s="378"/>
      <c r="C190" s="378"/>
      <c r="D190" s="378"/>
      <c r="E190" s="376" t="s">
        <v>469</v>
      </c>
      <c r="F190" s="376"/>
      <c r="G190" s="376"/>
      <c r="H190" s="376"/>
      <c r="I190" s="376"/>
      <c r="J190" s="376"/>
      <c r="K190" s="376"/>
      <c r="L190" s="376"/>
      <c r="M190" s="376"/>
      <c r="N190" s="376"/>
      <c r="O190" s="376"/>
      <c r="P190" s="376"/>
      <c r="Q190" s="376"/>
      <c r="R190" s="376"/>
      <c r="S190" s="376"/>
      <c r="T190" s="376"/>
      <c r="U190" s="376"/>
      <c r="V190" s="376"/>
      <c r="W190" s="376"/>
      <c r="X190" s="376"/>
      <c r="Y190" s="376"/>
      <c r="Z190" s="376"/>
      <c r="AA190" s="376"/>
      <c r="AB190" s="376"/>
      <c r="AC190" s="376"/>
      <c r="AD190" s="376"/>
      <c r="AE190" s="376"/>
      <c r="AF190" s="376"/>
      <c r="AG190" s="376"/>
      <c r="AH190" s="376"/>
      <c r="AI190" s="376"/>
      <c r="AJ190" s="376"/>
      <c r="AK190" s="376"/>
      <c r="AL190" s="376"/>
      <c r="AM190" s="376"/>
      <c r="AN190" s="376"/>
      <c r="AO190" s="376"/>
      <c r="AP190" s="376"/>
      <c r="AQ190" s="376"/>
      <c r="AR190" s="376"/>
      <c r="AS190" s="376"/>
      <c r="AT190" s="376"/>
      <c r="AU190" s="376"/>
      <c r="AV190" s="376"/>
      <c r="AW190" s="376"/>
      <c r="AX190" s="376"/>
      <c r="AY190" s="376"/>
      <c r="AZ190" s="376"/>
      <c r="BA190" s="376"/>
      <c r="BB190" s="339" t="s">
        <v>291</v>
      </c>
      <c r="BC190" s="340"/>
      <c r="BD190" s="340"/>
      <c r="BE190" s="340"/>
      <c r="BF190" s="340"/>
      <c r="BG190" s="340"/>
      <c r="BH190" s="340"/>
      <c r="BI190" s="341"/>
      <c r="BJ190" s="11"/>
      <c r="BK190" s="11"/>
      <c r="BL190" s="11"/>
      <c r="BM190" s="11"/>
      <c r="BN190" s="11"/>
      <c r="BO190" s="11"/>
      <c r="BP190" s="11"/>
    </row>
    <row r="191" spans="1:61" ht="48" customHeight="1">
      <c r="A191" s="374" t="s">
        <v>162</v>
      </c>
      <c r="B191" s="375"/>
      <c r="C191" s="375"/>
      <c r="D191" s="375"/>
      <c r="E191" s="375"/>
      <c r="F191" s="375"/>
      <c r="G191" s="375"/>
      <c r="H191" s="375"/>
      <c r="I191" s="375"/>
      <c r="J191" s="375"/>
      <c r="K191" s="375"/>
      <c r="L191" s="375"/>
      <c r="M191" s="375"/>
      <c r="N191" s="375"/>
      <c r="O191" s="375"/>
      <c r="P191" s="375"/>
      <c r="Q191" s="375"/>
      <c r="R191" s="375"/>
      <c r="S191" s="375"/>
      <c r="T191" s="375"/>
      <c r="U191" s="375"/>
      <c r="V191" s="375"/>
      <c r="W191" s="375"/>
      <c r="X191" s="375"/>
      <c r="Y191" s="375"/>
      <c r="Z191" s="375"/>
      <c r="AA191" s="375"/>
      <c r="AB191" s="375"/>
      <c r="AC191" s="375"/>
      <c r="AD191" s="375"/>
      <c r="AE191" s="375"/>
      <c r="AF191" s="375"/>
      <c r="AG191" s="375"/>
      <c r="AH191" s="375"/>
      <c r="AI191" s="375"/>
      <c r="AJ191" s="375"/>
      <c r="AK191" s="375"/>
      <c r="AL191" s="375"/>
      <c r="AM191" s="375"/>
      <c r="AN191" s="375"/>
      <c r="AO191" s="375"/>
      <c r="AP191" s="375"/>
      <c r="AQ191" s="375"/>
      <c r="AR191" s="375"/>
      <c r="AS191" s="375"/>
      <c r="AT191" s="375"/>
      <c r="AU191" s="375"/>
      <c r="AV191" s="375"/>
      <c r="AW191" s="375"/>
      <c r="AX191" s="375"/>
      <c r="AY191" s="375"/>
      <c r="AZ191" s="375"/>
      <c r="BA191" s="375"/>
      <c r="BB191" s="375"/>
      <c r="BC191" s="375"/>
      <c r="BD191" s="375"/>
      <c r="BE191" s="375"/>
      <c r="BF191" s="375"/>
      <c r="BG191" s="375"/>
      <c r="BH191" s="375"/>
      <c r="BI191" s="375"/>
    </row>
    <row r="192" spans="1:61" ht="18" customHeight="1">
      <c r="A192" s="375"/>
      <c r="B192" s="375"/>
      <c r="C192" s="375"/>
      <c r="D192" s="375"/>
      <c r="E192" s="375"/>
      <c r="F192" s="375"/>
      <c r="G192" s="375"/>
      <c r="H192" s="375"/>
      <c r="I192" s="375"/>
      <c r="J192" s="375"/>
      <c r="K192" s="375"/>
      <c r="L192" s="375"/>
      <c r="M192" s="375"/>
      <c r="N192" s="375"/>
      <c r="O192" s="375"/>
      <c r="P192" s="375"/>
      <c r="Q192" s="375"/>
      <c r="R192" s="375"/>
      <c r="S192" s="375"/>
      <c r="T192" s="375"/>
      <c r="U192" s="375"/>
      <c r="V192" s="375"/>
      <c r="W192" s="375"/>
      <c r="X192" s="375"/>
      <c r="Y192" s="375"/>
      <c r="Z192" s="375"/>
      <c r="AA192" s="375"/>
      <c r="AB192" s="375"/>
      <c r="AC192" s="375"/>
      <c r="AD192" s="375"/>
      <c r="AE192" s="375"/>
      <c r="AF192" s="375"/>
      <c r="AG192" s="375"/>
      <c r="AH192" s="375"/>
      <c r="AI192" s="375"/>
      <c r="AJ192" s="375"/>
      <c r="AK192" s="375"/>
      <c r="AL192" s="375"/>
      <c r="AM192" s="375"/>
      <c r="AN192" s="375"/>
      <c r="AO192" s="375"/>
      <c r="AP192" s="375"/>
      <c r="AQ192" s="375"/>
      <c r="AR192" s="375"/>
      <c r="AS192" s="375"/>
      <c r="AT192" s="375"/>
      <c r="AU192" s="375"/>
      <c r="AV192" s="375"/>
      <c r="AW192" s="375"/>
      <c r="AX192" s="375"/>
      <c r="AY192" s="375"/>
      <c r="AZ192" s="375"/>
      <c r="BA192" s="375"/>
      <c r="BB192" s="375"/>
      <c r="BC192" s="375"/>
      <c r="BD192" s="375"/>
      <c r="BE192" s="375"/>
      <c r="BF192" s="375"/>
      <c r="BG192" s="375"/>
      <c r="BH192" s="375"/>
      <c r="BI192" s="375"/>
    </row>
    <row r="193" spans="1:61" ht="30" customHeight="1">
      <c r="A193" s="373" t="s">
        <v>483</v>
      </c>
      <c r="B193" s="373"/>
      <c r="C193" s="373"/>
      <c r="D193" s="373"/>
      <c r="E193" s="373"/>
      <c r="F193" s="373"/>
      <c r="G193" s="373"/>
      <c r="H193" s="373"/>
      <c r="I193" s="373"/>
      <c r="J193" s="373"/>
      <c r="K193" s="373"/>
      <c r="L193" s="373"/>
      <c r="M193" s="373"/>
      <c r="N193" s="373"/>
      <c r="O193" s="373"/>
      <c r="P193" s="373"/>
      <c r="Q193" s="373"/>
      <c r="R193" s="373"/>
      <c r="S193" s="373"/>
      <c r="T193" s="373"/>
      <c r="U193" s="373"/>
      <c r="V193" s="373"/>
      <c r="W193" s="373"/>
      <c r="X193" s="373"/>
      <c r="Y193" s="373"/>
      <c r="Z193" s="373"/>
      <c r="AA193" s="373"/>
      <c r="AB193" s="373"/>
      <c r="AC193" s="373"/>
      <c r="AD193" s="373"/>
      <c r="AE193" s="373"/>
      <c r="AF193" s="373"/>
      <c r="AG193" s="373"/>
      <c r="AH193" s="373"/>
      <c r="AI193" s="373"/>
      <c r="AJ193" s="373"/>
      <c r="AK193" s="373"/>
      <c r="AL193" s="373"/>
      <c r="AM193" s="373"/>
      <c r="AN193" s="373"/>
      <c r="AO193" s="373"/>
      <c r="AP193" s="373"/>
      <c r="AQ193" s="373"/>
      <c r="AR193" s="373"/>
      <c r="AS193" s="373"/>
      <c r="AT193" s="373"/>
      <c r="AU193" s="373"/>
      <c r="AV193" s="373"/>
      <c r="AW193" s="373"/>
      <c r="AX193" s="373"/>
      <c r="AY193" s="373"/>
      <c r="AZ193" s="373"/>
      <c r="BA193" s="373"/>
      <c r="BB193" s="373"/>
      <c r="BC193" s="373"/>
      <c r="BD193" s="373"/>
      <c r="BE193" s="373"/>
      <c r="BF193" s="373"/>
      <c r="BG193" s="373"/>
      <c r="BH193" s="373"/>
      <c r="BI193" s="373"/>
    </row>
    <row r="194" spans="1:61" ht="37.5" customHeight="1">
      <c r="A194" s="373" t="s">
        <v>484</v>
      </c>
      <c r="B194" s="373"/>
      <c r="C194" s="373"/>
      <c r="D194" s="373"/>
      <c r="E194" s="373"/>
      <c r="F194" s="373"/>
      <c r="G194" s="373"/>
      <c r="H194" s="373"/>
      <c r="I194" s="373"/>
      <c r="J194" s="373"/>
      <c r="K194" s="373"/>
      <c r="L194" s="373"/>
      <c r="M194" s="373"/>
      <c r="N194" s="373"/>
      <c r="O194" s="373"/>
      <c r="P194" s="373"/>
      <c r="Q194" s="373"/>
      <c r="R194" s="373"/>
      <c r="S194" s="373"/>
      <c r="T194" s="373"/>
      <c r="U194" s="373"/>
      <c r="V194" s="373"/>
      <c r="W194" s="373"/>
      <c r="X194" s="373"/>
      <c r="Y194" s="373"/>
      <c r="Z194" s="373"/>
      <c r="AA194" s="373"/>
      <c r="AB194" s="373"/>
      <c r="AC194" s="373"/>
      <c r="AD194" s="373"/>
      <c r="AE194" s="373"/>
      <c r="AF194" s="373"/>
      <c r="AG194" s="373"/>
      <c r="AH194" s="373"/>
      <c r="AI194" s="373"/>
      <c r="AJ194" s="373"/>
      <c r="AK194" s="373"/>
      <c r="AL194" s="373"/>
      <c r="AM194" s="373"/>
      <c r="AN194" s="373"/>
      <c r="AO194" s="373"/>
      <c r="AP194" s="373"/>
      <c r="AQ194" s="373"/>
      <c r="AR194" s="373"/>
      <c r="AS194" s="373"/>
      <c r="AT194" s="373"/>
      <c r="AU194" s="373"/>
      <c r="AV194" s="373"/>
      <c r="AW194" s="373"/>
      <c r="AX194" s="373"/>
      <c r="AY194" s="373"/>
      <c r="AZ194" s="373"/>
      <c r="BA194" s="373"/>
      <c r="BB194" s="373"/>
      <c r="BC194" s="373"/>
      <c r="BD194" s="373"/>
      <c r="BE194" s="373"/>
      <c r="BF194" s="373"/>
      <c r="BG194" s="373"/>
      <c r="BH194" s="373"/>
      <c r="BI194" s="373"/>
    </row>
    <row r="195" spans="1:61" ht="39.75" customHeight="1">
      <c r="A195" s="373" t="s">
        <v>489</v>
      </c>
      <c r="B195" s="373"/>
      <c r="C195" s="373"/>
      <c r="D195" s="373"/>
      <c r="E195" s="373"/>
      <c r="F195" s="373"/>
      <c r="G195" s="373"/>
      <c r="H195" s="373"/>
      <c r="I195" s="373"/>
      <c r="J195" s="373"/>
      <c r="K195" s="373"/>
      <c r="L195" s="373"/>
      <c r="M195" s="373"/>
      <c r="N195" s="373"/>
      <c r="O195" s="373"/>
      <c r="P195" s="373"/>
      <c r="Q195" s="373"/>
      <c r="R195" s="373"/>
      <c r="S195" s="373"/>
      <c r="T195" s="373"/>
      <c r="U195" s="373"/>
      <c r="V195" s="373"/>
      <c r="W195" s="373"/>
      <c r="X195" s="373"/>
      <c r="Y195" s="373"/>
      <c r="Z195" s="373"/>
      <c r="AA195" s="373"/>
      <c r="AB195" s="373"/>
      <c r="AC195" s="373"/>
      <c r="AD195" s="373"/>
      <c r="AE195" s="373"/>
      <c r="AF195" s="373"/>
      <c r="AG195" s="373"/>
      <c r="AH195" s="373"/>
      <c r="AI195" s="373"/>
      <c r="AJ195" s="373"/>
      <c r="AK195" s="373"/>
      <c r="AL195" s="373"/>
      <c r="AM195" s="373"/>
      <c r="AN195" s="373"/>
      <c r="AO195" s="373"/>
      <c r="AP195" s="373"/>
      <c r="AQ195" s="373"/>
      <c r="AR195" s="373"/>
      <c r="AS195" s="373"/>
      <c r="AT195" s="373"/>
      <c r="AU195" s="373"/>
      <c r="AV195" s="373"/>
      <c r="AW195" s="373"/>
      <c r="AX195" s="373"/>
      <c r="AY195" s="373"/>
      <c r="AZ195" s="373"/>
      <c r="BA195" s="373"/>
      <c r="BB195" s="373"/>
      <c r="BC195" s="373"/>
      <c r="BD195" s="373"/>
      <c r="BE195" s="373"/>
      <c r="BF195" s="373"/>
      <c r="BG195" s="373"/>
      <c r="BH195" s="373"/>
      <c r="BI195" s="373"/>
    </row>
    <row r="196" spans="1:61" ht="38.25" customHeight="1">
      <c r="A196" s="373" t="s">
        <v>485</v>
      </c>
      <c r="B196" s="373"/>
      <c r="C196" s="373"/>
      <c r="D196" s="373"/>
      <c r="E196" s="373"/>
      <c r="F196" s="373"/>
      <c r="G196" s="373"/>
      <c r="H196" s="373"/>
      <c r="I196" s="373"/>
      <c r="J196" s="373"/>
      <c r="K196" s="373"/>
      <c r="L196" s="373"/>
      <c r="M196" s="373"/>
      <c r="N196" s="373"/>
      <c r="O196" s="373"/>
      <c r="P196" s="373"/>
      <c r="Q196" s="373"/>
      <c r="R196" s="373"/>
      <c r="S196" s="373"/>
      <c r="T196" s="373"/>
      <c r="U196" s="373"/>
      <c r="V196" s="373"/>
      <c r="W196" s="373"/>
      <c r="X196" s="373"/>
      <c r="Y196" s="373"/>
      <c r="Z196" s="373"/>
      <c r="AA196" s="373"/>
      <c r="AB196" s="373"/>
      <c r="AC196" s="373"/>
      <c r="AD196" s="373"/>
      <c r="AE196" s="373"/>
      <c r="AF196" s="373"/>
      <c r="AG196" s="373"/>
      <c r="AH196" s="373"/>
      <c r="AI196" s="373"/>
      <c r="AJ196" s="373"/>
      <c r="AK196" s="373"/>
      <c r="AL196" s="373"/>
      <c r="AM196" s="373"/>
      <c r="AN196" s="373"/>
      <c r="AO196" s="373"/>
      <c r="AP196" s="373"/>
      <c r="AQ196" s="373"/>
      <c r="AR196" s="373"/>
      <c r="AS196" s="373"/>
      <c r="AT196" s="373"/>
      <c r="AU196" s="373"/>
      <c r="AV196" s="373"/>
      <c r="AW196" s="373"/>
      <c r="AX196" s="373"/>
      <c r="AY196" s="373"/>
      <c r="AZ196" s="373"/>
      <c r="BA196" s="373"/>
      <c r="BB196" s="373"/>
      <c r="BC196" s="373"/>
      <c r="BD196" s="373"/>
      <c r="BE196" s="373"/>
      <c r="BF196" s="373"/>
      <c r="BG196" s="373"/>
      <c r="BH196" s="373"/>
      <c r="BI196" s="373"/>
    </row>
    <row r="197" spans="1:61" ht="35.25" customHeight="1">
      <c r="A197" s="373" t="s">
        <v>486</v>
      </c>
      <c r="B197" s="373"/>
      <c r="C197" s="373"/>
      <c r="D197" s="373"/>
      <c r="E197" s="373"/>
      <c r="F197" s="373"/>
      <c r="G197" s="373"/>
      <c r="H197" s="373"/>
      <c r="I197" s="373"/>
      <c r="J197" s="373"/>
      <c r="K197" s="373"/>
      <c r="L197" s="373"/>
      <c r="M197" s="373"/>
      <c r="N197" s="373"/>
      <c r="O197" s="373"/>
      <c r="P197" s="373"/>
      <c r="Q197" s="373"/>
      <c r="R197" s="373"/>
      <c r="S197" s="373"/>
      <c r="T197" s="373"/>
      <c r="U197" s="373"/>
      <c r="V197" s="373"/>
      <c r="W197" s="373"/>
      <c r="X197" s="373"/>
      <c r="Y197" s="373"/>
      <c r="Z197" s="373"/>
      <c r="AA197" s="373"/>
      <c r="AB197" s="373"/>
      <c r="AC197" s="373"/>
      <c r="AD197" s="373"/>
      <c r="AE197" s="373"/>
      <c r="AF197" s="373"/>
      <c r="AG197" s="373"/>
      <c r="AH197" s="373"/>
      <c r="AI197" s="373"/>
      <c r="AJ197" s="373"/>
      <c r="AK197" s="373"/>
      <c r="AL197" s="373"/>
      <c r="AM197" s="373"/>
      <c r="AN197" s="373"/>
      <c r="AO197" s="373"/>
      <c r="AP197" s="373"/>
      <c r="AQ197" s="373"/>
      <c r="AR197" s="373"/>
      <c r="AS197" s="373"/>
      <c r="AT197" s="373"/>
      <c r="AU197" s="373"/>
      <c r="AV197" s="373"/>
      <c r="AW197" s="373"/>
      <c r="AX197" s="373"/>
      <c r="AY197" s="373"/>
      <c r="AZ197" s="373"/>
      <c r="BA197" s="373"/>
      <c r="BB197" s="373"/>
      <c r="BC197" s="373"/>
      <c r="BD197" s="373"/>
      <c r="BE197" s="373"/>
      <c r="BF197" s="373"/>
      <c r="BG197" s="373"/>
      <c r="BH197" s="373"/>
      <c r="BI197" s="373"/>
    </row>
    <row r="198" spans="1:61" ht="35.25" customHeight="1">
      <c r="A198" s="453" t="s">
        <v>500</v>
      </c>
      <c r="B198" s="373"/>
      <c r="C198" s="373"/>
      <c r="D198" s="373"/>
      <c r="E198" s="373"/>
      <c r="F198" s="373"/>
      <c r="G198" s="373"/>
      <c r="H198" s="373"/>
      <c r="I198" s="373"/>
      <c r="J198" s="373"/>
      <c r="K198" s="373"/>
      <c r="L198" s="373"/>
      <c r="M198" s="373"/>
      <c r="N198" s="373"/>
      <c r="O198" s="373"/>
      <c r="P198" s="373"/>
      <c r="Q198" s="373"/>
      <c r="R198" s="373"/>
      <c r="S198" s="373"/>
      <c r="T198" s="373"/>
      <c r="U198" s="373"/>
      <c r="V198" s="373"/>
      <c r="W198" s="373"/>
      <c r="X198" s="373"/>
      <c r="Y198" s="373"/>
      <c r="Z198" s="373"/>
      <c r="AA198" s="373"/>
      <c r="AB198" s="373"/>
      <c r="AC198" s="373"/>
      <c r="AD198" s="373"/>
      <c r="AE198" s="373"/>
      <c r="AF198" s="373"/>
      <c r="AG198" s="373"/>
      <c r="AH198" s="373"/>
      <c r="AI198" s="373"/>
      <c r="AJ198" s="373"/>
      <c r="AK198" s="373"/>
      <c r="AL198" s="373"/>
      <c r="AM198" s="373"/>
      <c r="AN198" s="373"/>
      <c r="AO198" s="373"/>
      <c r="AP198" s="373"/>
      <c r="AQ198" s="373"/>
      <c r="AR198" s="373"/>
      <c r="AS198" s="373"/>
      <c r="AT198" s="373"/>
      <c r="AU198" s="373"/>
      <c r="AV198" s="373"/>
      <c r="AW198" s="373"/>
      <c r="AX198" s="373"/>
      <c r="AY198" s="373"/>
      <c r="AZ198" s="373"/>
      <c r="BA198" s="373"/>
      <c r="BB198" s="373"/>
      <c r="BC198" s="373"/>
      <c r="BD198" s="373"/>
      <c r="BE198" s="373"/>
      <c r="BF198" s="373"/>
      <c r="BG198" s="373"/>
      <c r="BH198" s="373"/>
      <c r="BI198" s="373"/>
    </row>
    <row r="199" ht="42.75" customHeight="1"/>
    <row r="200" spans="1:61" ht="48" customHeight="1">
      <c r="A200" s="143" t="s">
        <v>64</v>
      </c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5"/>
      <c r="S200" s="145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6"/>
      <c r="AF200" s="147"/>
      <c r="AG200" s="144"/>
      <c r="AH200" s="144"/>
      <c r="AI200" s="144"/>
      <c r="AJ200" s="148"/>
      <c r="AK200" s="149" t="s">
        <v>64</v>
      </c>
      <c r="AL200" s="144"/>
      <c r="AM200" s="144"/>
      <c r="AN200" s="144"/>
      <c r="AO200" s="150"/>
      <c r="AP200" s="150"/>
      <c r="AQ200" s="150"/>
      <c r="AR200" s="144"/>
      <c r="AS200" s="144"/>
      <c r="AT200" s="144"/>
      <c r="AU200" s="144"/>
      <c r="AV200" s="144"/>
      <c r="AW200" s="144"/>
      <c r="AX200" s="144"/>
      <c r="AY200" s="144"/>
      <c r="AZ200" s="144"/>
      <c r="BA200" s="144"/>
      <c r="BB200" s="144"/>
      <c r="BC200" s="144"/>
      <c r="BD200" s="144"/>
      <c r="BE200" s="144"/>
      <c r="BF200" s="144"/>
      <c r="BG200" s="147"/>
      <c r="BH200" s="147"/>
      <c r="BI200" s="147"/>
    </row>
    <row r="201" spans="1:61" ht="48" customHeight="1">
      <c r="A201" s="454" t="s">
        <v>479</v>
      </c>
      <c r="B201" s="454"/>
      <c r="C201" s="454"/>
      <c r="D201" s="454"/>
      <c r="E201" s="454"/>
      <c r="F201" s="454"/>
      <c r="G201" s="454"/>
      <c r="H201" s="454"/>
      <c r="I201" s="454"/>
      <c r="J201" s="454"/>
      <c r="K201" s="454"/>
      <c r="L201" s="454"/>
      <c r="M201" s="454"/>
      <c r="N201" s="454"/>
      <c r="O201" s="454"/>
      <c r="P201" s="454"/>
      <c r="Q201" s="454"/>
      <c r="R201" s="454"/>
      <c r="S201" s="454"/>
      <c r="T201" s="454"/>
      <c r="U201" s="454"/>
      <c r="V201" s="454"/>
      <c r="W201" s="454"/>
      <c r="X201" s="454"/>
      <c r="Y201" s="454"/>
      <c r="Z201" s="454"/>
      <c r="AA201" s="454"/>
      <c r="AB201" s="454"/>
      <c r="AC201" s="454"/>
      <c r="AD201" s="144"/>
      <c r="AE201" s="146"/>
      <c r="AF201" s="144"/>
      <c r="AG201" s="144"/>
      <c r="AH201" s="144"/>
      <c r="AI201" s="144"/>
      <c r="AJ201" s="148"/>
      <c r="AK201" s="152" t="s">
        <v>470</v>
      </c>
      <c r="AL201" s="144"/>
      <c r="AM201" s="144"/>
      <c r="AN201" s="144"/>
      <c r="AO201" s="144"/>
      <c r="AP201" s="144"/>
      <c r="AQ201" s="144"/>
      <c r="AR201" s="144"/>
      <c r="AS201" s="144"/>
      <c r="AT201" s="144"/>
      <c r="AU201" s="144"/>
      <c r="AV201" s="144"/>
      <c r="AW201" s="144"/>
      <c r="AX201" s="144"/>
      <c r="AY201" s="144"/>
      <c r="AZ201" s="144"/>
      <c r="BA201" s="144"/>
      <c r="BB201" s="144"/>
      <c r="BC201" s="144"/>
      <c r="BD201" s="144"/>
      <c r="BE201" s="144"/>
      <c r="BF201" s="144"/>
      <c r="BG201" s="147"/>
      <c r="BH201" s="147"/>
      <c r="BI201" s="147"/>
    </row>
    <row r="202" spans="1:61" ht="66" customHeight="1">
      <c r="A202" s="416"/>
      <c r="B202" s="417"/>
      <c r="C202" s="417"/>
      <c r="D202" s="417"/>
      <c r="E202" s="417"/>
      <c r="F202" s="418"/>
      <c r="G202" s="156"/>
      <c r="H202" s="451" t="s">
        <v>480</v>
      </c>
      <c r="I202" s="452"/>
      <c r="J202" s="452"/>
      <c r="K202" s="452"/>
      <c r="L202" s="452"/>
      <c r="M202" s="452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144"/>
      <c r="AE202" s="146"/>
      <c r="AF202" s="144"/>
      <c r="AG202" s="144"/>
      <c r="AH202" s="144"/>
      <c r="AI202" s="144"/>
      <c r="AJ202" s="148"/>
      <c r="AK202" s="152" t="s">
        <v>301</v>
      </c>
      <c r="AL202" s="144"/>
      <c r="AM202" s="144"/>
      <c r="AN202" s="144"/>
      <c r="AO202" s="144"/>
      <c r="AP202" s="144"/>
      <c r="AQ202" s="144"/>
      <c r="AR202" s="144"/>
      <c r="AS202" s="144"/>
      <c r="AT202" s="144"/>
      <c r="AU202" s="144"/>
      <c r="AV202" s="144"/>
      <c r="AW202" s="144"/>
      <c r="AX202" s="144"/>
      <c r="AY202" s="144"/>
      <c r="AZ202" s="144"/>
      <c r="BA202" s="144"/>
      <c r="BB202" s="144"/>
      <c r="BC202" s="144"/>
      <c r="BD202" s="144"/>
      <c r="BE202" s="144"/>
      <c r="BF202" s="144"/>
      <c r="BG202" s="147"/>
      <c r="BH202" s="147"/>
      <c r="BI202" s="147"/>
    </row>
    <row r="203" spans="1:61" ht="45" customHeight="1">
      <c r="A203" s="40" t="s">
        <v>87</v>
      </c>
      <c r="B203" s="144"/>
      <c r="C203" s="144"/>
      <c r="D203" s="144"/>
      <c r="E203" s="144"/>
      <c r="F203" s="144"/>
      <c r="G203" s="144"/>
      <c r="H203" s="157"/>
      <c r="I203" s="158"/>
      <c r="J203" s="144"/>
      <c r="K203" s="144"/>
      <c r="L203" s="144"/>
      <c r="M203" s="144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44"/>
      <c r="AE203" s="146"/>
      <c r="AF203" s="144"/>
      <c r="AG203" s="144"/>
      <c r="AH203" s="144"/>
      <c r="AI203" s="144"/>
      <c r="AJ203" s="148"/>
      <c r="AK203" s="416"/>
      <c r="AL203" s="417"/>
      <c r="AM203" s="417"/>
      <c r="AN203" s="417"/>
      <c r="AO203" s="417"/>
      <c r="AP203" s="418"/>
      <c r="AQ203" s="202"/>
      <c r="AR203" s="450" t="s">
        <v>85</v>
      </c>
      <c r="AS203" s="450"/>
      <c r="AT203" s="450"/>
      <c r="AU203" s="450"/>
      <c r="AV203" s="450"/>
      <c r="AW203" s="450"/>
      <c r="AX203" s="159"/>
      <c r="AY203" s="159"/>
      <c r="AZ203" s="159"/>
      <c r="BA203" s="159"/>
      <c r="BB203" s="159"/>
      <c r="BC203" s="159"/>
      <c r="BD203" s="159"/>
      <c r="BE203" s="159"/>
      <c r="BF203" s="159"/>
      <c r="BG203" s="147"/>
      <c r="BH203" s="147"/>
      <c r="BI203" s="147"/>
    </row>
    <row r="204" spans="1:61" ht="48" customHeight="1">
      <c r="A204" s="416"/>
      <c r="B204" s="417"/>
      <c r="C204" s="417"/>
      <c r="D204" s="417"/>
      <c r="E204" s="417"/>
      <c r="F204" s="418"/>
      <c r="G204" s="160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151"/>
      <c r="AA204" s="151"/>
      <c r="AB204" s="151"/>
      <c r="AC204" s="151"/>
      <c r="AD204" s="144"/>
      <c r="AE204" s="146"/>
      <c r="AF204" s="144"/>
      <c r="AG204" s="144"/>
      <c r="AH204" s="144"/>
      <c r="AI204" s="144"/>
      <c r="AJ204" s="148"/>
      <c r="AK204" s="153"/>
      <c r="AL204" s="154"/>
      <c r="AM204" s="154"/>
      <c r="AN204" s="154"/>
      <c r="AO204" s="154"/>
      <c r="AP204" s="155"/>
      <c r="AQ204" s="203"/>
      <c r="AR204" s="161"/>
      <c r="AS204" s="161"/>
      <c r="AT204" s="161"/>
      <c r="AU204" s="161"/>
      <c r="AV204" s="161"/>
      <c r="AW204" s="161"/>
      <c r="AX204" s="144"/>
      <c r="AY204" s="144"/>
      <c r="AZ204" s="144"/>
      <c r="BA204" s="144"/>
      <c r="BB204" s="144"/>
      <c r="BC204" s="144"/>
      <c r="BD204" s="144"/>
      <c r="BE204" s="144"/>
      <c r="BF204" s="144"/>
      <c r="BG204" s="147"/>
      <c r="BH204" s="147"/>
      <c r="BI204" s="147"/>
    </row>
    <row r="205" spans="2:61" ht="33" customHeight="1">
      <c r="B205" s="141"/>
      <c r="C205" s="140" t="s">
        <v>65</v>
      </c>
      <c r="D205" s="141"/>
      <c r="E205" s="141"/>
      <c r="F205" s="142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151"/>
      <c r="AA205" s="151"/>
      <c r="AB205" s="151"/>
      <c r="AC205" s="151"/>
      <c r="AD205" s="144"/>
      <c r="AE205" s="146"/>
      <c r="AF205" s="144"/>
      <c r="AG205" s="144"/>
      <c r="AH205" s="144"/>
      <c r="AI205" s="144"/>
      <c r="AJ205" s="148"/>
      <c r="AL205" s="141"/>
      <c r="AM205" s="141"/>
      <c r="AN205" s="140" t="s">
        <v>65</v>
      </c>
      <c r="AO205" s="141"/>
      <c r="AP205" s="142"/>
      <c r="AQ205" s="150"/>
      <c r="AR205" s="147"/>
      <c r="AS205" s="147"/>
      <c r="AT205" s="147"/>
      <c r="AU205" s="147"/>
      <c r="AV205" s="147"/>
      <c r="AW205" s="147"/>
      <c r="AX205" s="144"/>
      <c r="AY205" s="144"/>
      <c r="AZ205" s="144"/>
      <c r="BA205" s="144"/>
      <c r="BB205" s="144"/>
      <c r="BC205" s="144"/>
      <c r="BD205" s="144"/>
      <c r="BE205" s="144"/>
      <c r="BF205" s="144"/>
      <c r="BG205" s="147"/>
      <c r="BH205" s="147"/>
      <c r="BI205" s="147"/>
    </row>
    <row r="206" spans="1:61" ht="27" customHeight="1">
      <c r="A206" s="151"/>
      <c r="B206" s="151"/>
      <c r="C206" s="151"/>
      <c r="D206" s="151"/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151"/>
      <c r="AA206" s="151"/>
      <c r="AB206" s="151"/>
      <c r="AC206" s="151"/>
      <c r="AD206" s="144"/>
      <c r="AE206" s="146"/>
      <c r="AF206" s="144"/>
      <c r="AG206" s="144"/>
      <c r="AH206" s="144"/>
      <c r="AI206" s="144"/>
      <c r="AJ206" s="148"/>
      <c r="AQ206" s="150"/>
      <c r="AR206" s="144"/>
      <c r="AS206" s="144"/>
      <c r="AT206" s="144"/>
      <c r="AU206" s="144"/>
      <c r="AV206" s="144"/>
      <c r="AW206" s="144"/>
      <c r="AX206" s="144"/>
      <c r="AY206" s="144"/>
      <c r="AZ206" s="144"/>
      <c r="BA206" s="144"/>
      <c r="BB206" s="144"/>
      <c r="BC206" s="144"/>
      <c r="BD206" s="144"/>
      <c r="BE206" s="144"/>
      <c r="BF206" s="144"/>
      <c r="BG206" s="147"/>
      <c r="BH206" s="147"/>
      <c r="BI206" s="147"/>
    </row>
    <row r="207" spans="1:61" ht="45" customHeight="1">
      <c r="A207" s="450" t="s">
        <v>487</v>
      </c>
      <c r="B207" s="450"/>
      <c r="C207" s="450"/>
      <c r="D207" s="450"/>
      <c r="E207" s="450"/>
      <c r="F207" s="450"/>
      <c r="G207" s="450"/>
      <c r="H207" s="450"/>
      <c r="I207" s="450"/>
      <c r="J207" s="450"/>
      <c r="K207" s="450"/>
      <c r="L207" s="450"/>
      <c r="M207" s="450"/>
      <c r="N207" s="450"/>
      <c r="O207" s="450"/>
      <c r="P207" s="450"/>
      <c r="Q207" s="450"/>
      <c r="R207" s="450"/>
      <c r="S207" s="450"/>
      <c r="T207" s="450"/>
      <c r="U207" s="450"/>
      <c r="V207" s="450"/>
      <c r="W207" s="450"/>
      <c r="X207" s="450"/>
      <c r="Y207" s="450"/>
      <c r="Z207" s="450"/>
      <c r="AA207" s="450"/>
      <c r="AB207" s="450"/>
      <c r="AC207" s="450"/>
      <c r="AD207" s="144"/>
      <c r="AE207" s="146"/>
      <c r="AF207" s="144"/>
      <c r="AG207" s="144"/>
      <c r="AH207" s="144"/>
      <c r="AI207" s="144"/>
      <c r="AJ207" s="148"/>
      <c r="AK207" s="455" t="s">
        <v>494</v>
      </c>
      <c r="AL207" s="455"/>
      <c r="AM207" s="455"/>
      <c r="AN207" s="455"/>
      <c r="AO207" s="455"/>
      <c r="AP207" s="455"/>
      <c r="AQ207" s="455"/>
      <c r="AR207" s="455"/>
      <c r="AS207" s="455"/>
      <c r="AT207" s="455"/>
      <c r="AU207" s="455"/>
      <c r="AV207" s="455"/>
      <c r="AW207" s="455"/>
      <c r="AX207" s="455"/>
      <c r="AY207" s="455"/>
      <c r="AZ207" s="455"/>
      <c r="BA207" s="455"/>
      <c r="BB207" s="455"/>
      <c r="BC207" s="455"/>
      <c r="BD207" s="455"/>
      <c r="BE207" s="455"/>
      <c r="BF207" s="159"/>
      <c r="BG207" s="147"/>
      <c r="BH207" s="147"/>
      <c r="BI207" s="147"/>
    </row>
    <row r="208" spans="1:61" ht="45" customHeight="1">
      <c r="A208" s="450" t="s">
        <v>488</v>
      </c>
      <c r="B208" s="450"/>
      <c r="C208" s="450"/>
      <c r="D208" s="450"/>
      <c r="E208" s="450"/>
      <c r="F208" s="450"/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50"/>
      <c r="R208" s="450"/>
      <c r="S208" s="450"/>
      <c r="T208" s="450"/>
      <c r="U208" s="450"/>
      <c r="V208" s="450"/>
      <c r="W208" s="450"/>
      <c r="X208" s="450"/>
      <c r="Y208" s="450"/>
      <c r="Z208" s="450"/>
      <c r="AA208" s="450"/>
      <c r="AB208" s="450"/>
      <c r="AC208" s="450"/>
      <c r="AD208" s="144"/>
      <c r="AE208" s="146"/>
      <c r="AF208" s="144"/>
      <c r="AG208" s="144"/>
      <c r="AH208" s="144"/>
      <c r="AI208" s="144"/>
      <c r="AJ208" s="148"/>
      <c r="AK208" s="455"/>
      <c r="AL208" s="455"/>
      <c r="AM208" s="455"/>
      <c r="AN208" s="455"/>
      <c r="AO208" s="455"/>
      <c r="AP208" s="455"/>
      <c r="AQ208" s="455"/>
      <c r="AR208" s="455"/>
      <c r="AS208" s="455"/>
      <c r="AT208" s="455"/>
      <c r="AU208" s="455"/>
      <c r="AV208" s="455"/>
      <c r="AW208" s="455"/>
      <c r="AX208" s="455"/>
      <c r="AY208" s="455"/>
      <c r="AZ208" s="455"/>
      <c r="BA208" s="455"/>
      <c r="BB208" s="455"/>
      <c r="BC208" s="455"/>
      <c r="BD208" s="455"/>
      <c r="BE208" s="455"/>
      <c r="BF208" s="159"/>
      <c r="BG208" s="147"/>
      <c r="BH208" s="147"/>
      <c r="BI208" s="147"/>
    </row>
    <row r="209" spans="1:61" ht="60" customHeight="1">
      <c r="A209" s="416"/>
      <c r="B209" s="417"/>
      <c r="C209" s="417"/>
      <c r="D209" s="417"/>
      <c r="E209" s="417"/>
      <c r="F209" s="418"/>
      <c r="G209" s="156"/>
      <c r="H209" s="162" t="s">
        <v>482</v>
      </c>
      <c r="I209" s="147"/>
      <c r="J209" s="163"/>
      <c r="K209" s="163"/>
      <c r="L209" s="163"/>
      <c r="M209" s="163"/>
      <c r="N209" s="146"/>
      <c r="O209" s="144"/>
      <c r="P209" s="144"/>
      <c r="Q209" s="144"/>
      <c r="R209" s="145"/>
      <c r="S209" s="145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6"/>
      <c r="AF209" s="144"/>
      <c r="AG209" s="144"/>
      <c r="AH209" s="144"/>
      <c r="AI209" s="144"/>
      <c r="AJ209" s="148"/>
      <c r="AK209" s="455"/>
      <c r="AL209" s="455"/>
      <c r="AM209" s="455"/>
      <c r="AN209" s="455"/>
      <c r="AO209" s="455"/>
      <c r="AP209" s="455"/>
      <c r="AQ209" s="455"/>
      <c r="AR209" s="455"/>
      <c r="AS209" s="455"/>
      <c r="AT209" s="455"/>
      <c r="AU209" s="455"/>
      <c r="AV209" s="455"/>
      <c r="AW209" s="455"/>
      <c r="AX209" s="455"/>
      <c r="AY209" s="455"/>
      <c r="AZ209" s="455"/>
      <c r="BA209" s="455"/>
      <c r="BB209" s="455"/>
      <c r="BC209" s="455"/>
      <c r="BD209" s="455"/>
      <c r="BE209" s="455"/>
      <c r="BF209" s="159"/>
      <c r="BG209" s="147"/>
      <c r="BH209" s="147"/>
      <c r="BI209" s="147"/>
    </row>
    <row r="210" spans="1:61" ht="39" customHeight="1">
      <c r="A210" s="186" t="s">
        <v>87</v>
      </c>
      <c r="B210" s="146"/>
      <c r="C210" s="146"/>
      <c r="D210" s="146"/>
      <c r="E210" s="146"/>
      <c r="F210" s="146"/>
      <c r="G210" s="144"/>
      <c r="H210" s="157"/>
      <c r="I210" s="158"/>
      <c r="J210" s="144"/>
      <c r="K210" s="144"/>
      <c r="L210" s="144"/>
      <c r="M210" s="144"/>
      <c r="N210" s="144"/>
      <c r="O210" s="144"/>
      <c r="P210" s="144"/>
      <c r="Q210" s="144"/>
      <c r="R210" s="145"/>
      <c r="S210" s="145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6"/>
      <c r="AF210" s="144"/>
      <c r="AG210" s="144"/>
      <c r="AH210" s="144"/>
      <c r="AI210" s="144"/>
      <c r="AJ210" s="148"/>
      <c r="AK210" s="416"/>
      <c r="AL210" s="417"/>
      <c r="AM210" s="417"/>
      <c r="AN210" s="417"/>
      <c r="AO210" s="417"/>
      <c r="AP210" s="418"/>
      <c r="AQ210" s="160"/>
      <c r="AR210" s="450" t="s">
        <v>84</v>
      </c>
      <c r="AS210" s="450"/>
      <c r="AT210" s="450"/>
      <c r="AU210" s="450"/>
      <c r="AV210" s="450"/>
      <c r="AW210" s="450"/>
      <c r="AX210" s="144"/>
      <c r="AY210" s="144"/>
      <c r="AZ210" s="144"/>
      <c r="BA210" s="144"/>
      <c r="BB210" s="144"/>
      <c r="BC210" s="144"/>
      <c r="BD210" s="144"/>
      <c r="BE210" s="144"/>
      <c r="BF210" s="144"/>
      <c r="BG210" s="147"/>
      <c r="BH210" s="147"/>
      <c r="BI210" s="147"/>
    </row>
    <row r="211" spans="1:61" ht="48" customHeight="1">
      <c r="A211" s="459"/>
      <c r="B211" s="460"/>
      <c r="C211" s="460"/>
      <c r="D211" s="460"/>
      <c r="E211" s="460"/>
      <c r="F211" s="460"/>
      <c r="G211" s="187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5"/>
      <c r="S211" s="145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6"/>
      <c r="AF211" s="144"/>
      <c r="AG211" s="144"/>
      <c r="AH211" s="144"/>
      <c r="AI211" s="144"/>
      <c r="AJ211" s="148"/>
      <c r="AK211" s="184" t="s">
        <v>83</v>
      </c>
      <c r="AL211" s="90"/>
      <c r="AM211" s="144"/>
      <c r="AN211" s="144"/>
      <c r="AO211" s="150"/>
      <c r="AP211" s="150"/>
      <c r="AQ211" s="150"/>
      <c r="AR211" s="161"/>
      <c r="AS211" s="161"/>
      <c r="AT211" s="161"/>
      <c r="AU211" s="161"/>
      <c r="AV211" s="161"/>
      <c r="AW211" s="161"/>
      <c r="AX211" s="144"/>
      <c r="AY211" s="144"/>
      <c r="AZ211" s="144"/>
      <c r="BA211" s="144"/>
      <c r="BB211" s="144"/>
      <c r="BC211" s="144"/>
      <c r="BD211" s="144"/>
      <c r="BE211" s="144"/>
      <c r="BF211" s="144"/>
      <c r="BG211" s="147"/>
      <c r="BH211" s="147"/>
      <c r="BI211" s="147"/>
    </row>
    <row r="212" spans="1:61" ht="25.5" customHeight="1">
      <c r="A212" s="166"/>
      <c r="B212" s="185"/>
      <c r="C212" s="185"/>
      <c r="D212" s="185"/>
      <c r="E212" s="185"/>
      <c r="F212" s="185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5"/>
      <c r="S212" s="145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6"/>
      <c r="AF212" s="144"/>
      <c r="AG212" s="144"/>
      <c r="AH212" s="144"/>
      <c r="AI212" s="144"/>
      <c r="AJ212" s="148"/>
      <c r="AK212" s="416"/>
      <c r="AL212" s="417"/>
      <c r="AM212" s="417"/>
      <c r="AN212" s="417"/>
      <c r="AO212" s="417"/>
      <c r="AP212" s="418"/>
      <c r="AQ212" s="160"/>
      <c r="AR212" s="144"/>
      <c r="AS212" s="144"/>
      <c r="AT212" s="144"/>
      <c r="AU212" s="144"/>
      <c r="AV212" s="144"/>
      <c r="AW212" s="144"/>
      <c r="AX212" s="144"/>
      <c r="AY212" s="144"/>
      <c r="AZ212" s="144"/>
      <c r="BA212" s="144"/>
      <c r="BB212" s="144"/>
      <c r="BC212" s="144"/>
      <c r="BD212" s="144"/>
      <c r="BE212" s="144"/>
      <c r="BF212" s="144"/>
      <c r="BG212" s="147"/>
      <c r="BH212" s="147"/>
      <c r="BI212" s="147"/>
    </row>
    <row r="213" spans="1:61" ht="48" customHeight="1">
      <c r="A213" s="173" t="s">
        <v>491</v>
      </c>
      <c r="B213" s="144"/>
      <c r="C213" s="144"/>
      <c r="D213" s="144"/>
      <c r="E213" s="144"/>
      <c r="F213" s="144"/>
      <c r="G213" s="144"/>
      <c r="H213" s="144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  <c r="AA213" s="166"/>
      <c r="AB213" s="166"/>
      <c r="AC213" s="166"/>
      <c r="AD213" s="144"/>
      <c r="AE213" s="146"/>
      <c r="AF213" s="144"/>
      <c r="AG213" s="144"/>
      <c r="AH213" s="144"/>
      <c r="AI213" s="144"/>
      <c r="AJ213" s="148"/>
      <c r="AK213" s="165"/>
      <c r="AL213" s="147"/>
      <c r="AM213" s="147"/>
      <c r="AN213" s="147"/>
      <c r="AO213" s="165"/>
      <c r="AP213" s="165"/>
      <c r="AQ213" s="165"/>
      <c r="AR213" s="147"/>
      <c r="AS213" s="147"/>
      <c r="AT213" s="147"/>
      <c r="AU213" s="147"/>
      <c r="AV213" s="147"/>
      <c r="AW213" s="147"/>
      <c r="AX213" s="147"/>
      <c r="AY213" s="147"/>
      <c r="AZ213" s="147"/>
      <c r="BA213" s="147"/>
      <c r="BB213" s="147"/>
      <c r="BC213" s="147"/>
      <c r="BD213" s="147"/>
      <c r="BE213" s="147"/>
      <c r="BF213" s="144"/>
      <c r="BG213" s="147"/>
      <c r="BH213" s="147"/>
      <c r="BI213" s="147"/>
    </row>
    <row r="214" spans="1:61" ht="48" customHeight="1">
      <c r="A214" s="165" t="s">
        <v>88</v>
      </c>
      <c r="B214" s="144"/>
      <c r="C214" s="144"/>
      <c r="D214" s="144"/>
      <c r="E214" s="144"/>
      <c r="F214" s="144"/>
      <c r="G214" s="144"/>
      <c r="H214" s="144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  <c r="AA214" s="166"/>
      <c r="AB214" s="166"/>
      <c r="AC214" s="166"/>
      <c r="AD214" s="144"/>
      <c r="AE214" s="146"/>
      <c r="AF214" s="144"/>
      <c r="AG214" s="144"/>
      <c r="AH214" s="144"/>
      <c r="AI214" s="144"/>
      <c r="AJ214" s="148"/>
      <c r="AK214" s="461" t="s">
        <v>66</v>
      </c>
      <c r="AL214" s="461"/>
      <c r="AM214" s="461"/>
      <c r="AN214" s="461"/>
      <c r="AO214" s="461"/>
      <c r="AP214" s="461"/>
      <c r="AQ214" s="461"/>
      <c r="AR214" s="461"/>
      <c r="AS214" s="461"/>
      <c r="AT214" s="461"/>
      <c r="AU214" s="461"/>
      <c r="AV214" s="461"/>
      <c r="AW214" s="461"/>
      <c r="AX214" s="461"/>
      <c r="AY214" s="461"/>
      <c r="AZ214" s="461"/>
      <c r="BA214" s="461"/>
      <c r="BB214" s="461"/>
      <c r="BC214" s="461"/>
      <c r="BD214" s="461"/>
      <c r="BE214" s="461"/>
      <c r="BF214" s="144"/>
      <c r="BG214" s="147"/>
      <c r="BH214" s="147"/>
      <c r="BI214" s="147"/>
    </row>
    <row r="215" spans="1:61" ht="69" customHeight="1">
      <c r="A215" s="167"/>
      <c r="B215" s="168"/>
      <c r="C215" s="168"/>
      <c r="D215" s="168"/>
      <c r="E215" s="168"/>
      <c r="F215" s="169"/>
      <c r="G215" s="188"/>
      <c r="H215" s="179" t="s">
        <v>481</v>
      </c>
      <c r="I215" s="144"/>
      <c r="J215" s="144"/>
      <c r="K215" s="144"/>
      <c r="L215" s="144"/>
      <c r="M215" s="158"/>
      <c r="N215" s="144"/>
      <c r="O215" s="144"/>
      <c r="P215" s="144"/>
      <c r="Q215" s="144"/>
      <c r="R215" s="145"/>
      <c r="S215" s="145"/>
      <c r="T215" s="144"/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6"/>
      <c r="AF215" s="144"/>
      <c r="AG215" s="144"/>
      <c r="AH215" s="144"/>
      <c r="AI215" s="144"/>
      <c r="AJ215" s="148"/>
      <c r="AK215" s="190"/>
      <c r="AL215" s="147"/>
      <c r="AM215" s="147"/>
      <c r="AN215" s="147"/>
      <c r="AO215" s="165"/>
      <c r="AP215" s="165"/>
      <c r="AQ215" s="190"/>
      <c r="AS215" s="170"/>
      <c r="AT215" s="170"/>
      <c r="AU215" s="171"/>
      <c r="AV215" s="171"/>
      <c r="AW215" s="171"/>
      <c r="AX215" s="172"/>
      <c r="AY215" s="144"/>
      <c r="AZ215" s="144"/>
      <c r="BA215" s="144"/>
      <c r="BB215" s="144"/>
      <c r="BC215" s="144"/>
      <c r="BD215" s="144"/>
      <c r="BE215" s="144"/>
      <c r="BF215" s="144"/>
      <c r="BG215" s="147"/>
      <c r="BH215" s="147"/>
      <c r="BI215" s="147"/>
    </row>
    <row r="216" spans="1:61" ht="39" customHeight="1">
      <c r="A216" s="40" t="s">
        <v>87</v>
      </c>
      <c r="B216" s="144"/>
      <c r="C216" s="144"/>
      <c r="D216" s="144"/>
      <c r="E216" s="144"/>
      <c r="F216" s="144"/>
      <c r="G216" s="147"/>
      <c r="H216" s="147"/>
      <c r="I216" s="147"/>
      <c r="J216" s="147"/>
      <c r="K216" s="147"/>
      <c r="L216" s="147"/>
      <c r="M216" s="144"/>
      <c r="N216" s="144"/>
      <c r="O216" s="144"/>
      <c r="P216" s="144"/>
      <c r="Q216" s="144"/>
      <c r="R216" s="145"/>
      <c r="S216" s="145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6"/>
      <c r="AF216" s="144"/>
      <c r="AG216" s="144"/>
      <c r="AH216" s="144"/>
      <c r="AI216" s="144"/>
      <c r="AJ216" s="148"/>
      <c r="AL216" s="141"/>
      <c r="AM216" s="140"/>
      <c r="AN216" s="141"/>
      <c r="AO216" s="141"/>
      <c r="AP216" s="142"/>
      <c r="AQ216" s="150"/>
      <c r="AS216" s="144"/>
      <c r="AT216" s="40"/>
      <c r="AU216" s="144"/>
      <c r="AV216" s="144"/>
      <c r="AW216" s="144"/>
      <c r="AX216" s="144"/>
      <c r="AY216" s="144"/>
      <c r="AZ216" s="144"/>
      <c r="BA216" s="144"/>
      <c r="BB216" s="144"/>
      <c r="BC216" s="144"/>
      <c r="BD216" s="144"/>
      <c r="BE216" s="144"/>
      <c r="BF216" s="144"/>
      <c r="BG216" s="147"/>
      <c r="BH216" s="147"/>
      <c r="BI216" s="147"/>
    </row>
    <row r="217" spans="1:61" ht="46.5" customHeight="1">
      <c r="A217" s="164"/>
      <c r="B217" s="164"/>
      <c r="C217" s="164"/>
      <c r="D217" s="164"/>
      <c r="E217" s="156"/>
      <c r="F217" s="156"/>
      <c r="G217" s="189"/>
      <c r="H217" s="146"/>
      <c r="I217" s="146"/>
      <c r="J217" s="146"/>
      <c r="K217" s="144"/>
      <c r="L217" s="144"/>
      <c r="M217" s="144"/>
      <c r="N217" s="144"/>
      <c r="O217" s="144"/>
      <c r="P217" s="144"/>
      <c r="Q217" s="144"/>
      <c r="R217" s="145"/>
      <c r="S217" s="145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6"/>
      <c r="AF217" s="144"/>
      <c r="AG217" s="144"/>
      <c r="AH217" s="144"/>
      <c r="AI217" s="144"/>
      <c r="AJ217" s="148"/>
      <c r="AK217" s="153"/>
      <c r="AL217" s="154"/>
      <c r="AM217" s="154"/>
      <c r="AN217" s="154"/>
      <c r="AO217" s="154"/>
      <c r="AP217" s="155"/>
      <c r="AQ217" s="160"/>
      <c r="AR217" s="144"/>
      <c r="AS217" s="144"/>
      <c r="AT217" s="144"/>
      <c r="AU217" s="144"/>
      <c r="AV217" s="144"/>
      <c r="AW217" s="144"/>
      <c r="AX217" s="144"/>
      <c r="AY217" s="144"/>
      <c r="AZ217" s="144"/>
      <c r="BA217" s="144"/>
      <c r="BB217" s="147"/>
      <c r="BC217" s="147"/>
      <c r="BD217" s="147"/>
      <c r="BE217" s="147"/>
      <c r="BF217" s="147"/>
      <c r="BG217" s="147"/>
      <c r="BH217" s="147"/>
      <c r="BI217" s="147"/>
    </row>
    <row r="218" spans="2:61" ht="36" customHeight="1">
      <c r="B218" s="274"/>
      <c r="C218" s="248" t="s">
        <v>65</v>
      </c>
      <c r="D218" s="274"/>
      <c r="E218" s="274"/>
      <c r="F218" s="27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5"/>
      <c r="S218" s="145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6"/>
      <c r="AF218" s="144"/>
      <c r="AG218" s="144"/>
      <c r="AH218" s="144"/>
      <c r="AI218" s="144"/>
      <c r="AJ218" s="148"/>
      <c r="AL218" s="176"/>
      <c r="AN218" s="140" t="s">
        <v>65</v>
      </c>
      <c r="AO218" s="176"/>
      <c r="AP218" s="177"/>
      <c r="AQ218" s="150"/>
      <c r="AR218" s="144"/>
      <c r="AS218" s="144"/>
      <c r="AT218" s="144"/>
      <c r="AU218" s="144"/>
      <c r="AV218" s="144"/>
      <c r="AW218" s="144"/>
      <c r="AX218" s="144"/>
      <c r="AY218" s="144"/>
      <c r="AZ218" s="144"/>
      <c r="BA218" s="144"/>
      <c r="BB218" s="147"/>
      <c r="BC218" s="147"/>
      <c r="BD218" s="147"/>
      <c r="BE218" s="147"/>
      <c r="BF218" s="147"/>
      <c r="BG218" s="147"/>
      <c r="BH218" s="147"/>
      <c r="BI218" s="147"/>
    </row>
    <row r="219" spans="1:61" ht="48" customHeight="1">
      <c r="A219" s="152" t="s">
        <v>86</v>
      </c>
      <c r="B219" s="152"/>
      <c r="C219" s="152"/>
      <c r="D219" s="152"/>
      <c r="E219" s="152"/>
      <c r="F219" s="152"/>
      <c r="G219" s="152"/>
      <c r="H219" s="152"/>
      <c r="I219" s="152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  <c r="Y219" s="166"/>
      <c r="Z219" s="166"/>
      <c r="AA219" s="166"/>
      <c r="AB219" s="166"/>
      <c r="AC219" s="166"/>
      <c r="AD219" s="144"/>
      <c r="AE219" s="175"/>
      <c r="AF219" s="175"/>
      <c r="AG219" s="175"/>
      <c r="AH219" s="175"/>
      <c r="AI219" s="147"/>
      <c r="AJ219" s="147"/>
      <c r="AX219" s="147"/>
      <c r="AY219" s="147"/>
      <c r="AZ219" s="147"/>
      <c r="BA219" s="147"/>
      <c r="BB219" s="147"/>
      <c r="BC219" s="147"/>
      <c r="BD219" s="147"/>
      <c r="BE219" s="147"/>
      <c r="BF219" s="147"/>
      <c r="BG219" s="147"/>
      <c r="BH219" s="147"/>
      <c r="BI219" s="147"/>
    </row>
    <row r="220" spans="1:61" ht="48" customHeight="1">
      <c r="A220" s="456"/>
      <c r="B220" s="457"/>
      <c r="C220" s="457"/>
      <c r="D220" s="457"/>
      <c r="E220" s="457"/>
      <c r="F220" s="458"/>
      <c r="G220" s="188"/>
      <c r="H220" s="147" t="s">
        <v>91</v>
      </c>
      <c r="I220" s="147"/>
      <c r="J220" s="166"/>
      <c r="K220" s="173"/>
      <c r="L220" s="173"/>
      <c r="M220" s="173"/>
      <c r="N220" s="173"/>
      <c r="O220" s="173"/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3"/>
      <c r="AB220" s="173"/>
      <c r="AC220" s="174"/>
      <c r="AD220" s="144"/>
      <c r="AE220" s="175"/>
      <c r="AF220" s="175"/>
      <c r="AG220" s="175"/>
      <c r="AH220" s="175"/>
      <c r="AI220" s="147"/>
      <c r="AJ220" s="147"/>
      <c r="AK220" s="165"/>
      <c r="AL220" s="147"/>
      <c r="AM220" s="147"/>
      <c r="AN220" s="147"/>
      <c r="AO220" s="165"/>
      <c r="AP220" s="165"/>
      <c r="AQ220" s="165"/>
      <c r="AR220" s="147"/>
      <c r="AS220" s="147"/>
      <c r="AT220" s="178"/>
      <c r="AU220" s="178"/>
      <c r="AV220" s="178"/>
      <c r="AW220" s="179"/>
      <c r="AX220" s="147"/>
      <c r="AY220" s="147"/>
      <c r="AZ220" s="147"/>
      <c r="BA220" s="147"/>
      <c r="BB220" s="147"/>
      <c r="BC220" s="147"/>
      <c r="BD220" s="147"/>
      <c r="BE220" s="147"/>
      <c r="BF220" s="147"/>
      <c r="BG220" s="147"/>
      <c r="BH220" s="147"/>
      <c r="BI220" s="147"/>
    </row>
    <row r="221" spans="1:61" ht="30" customHeight="1">
      <c r="A221" s="193"/>
      <c r="B221" s="193"/>
      <c r="C221" s="193"/>
      <c r="D221" s="193"/>
      <c r="E221" s="193"/>
      <c r="F221" s="193"/>
      <c r="G221" s="11"/>
      <c r="H221" s="147"/>
      <c r="I221" s="147"/>
      <c r="J221" s="166"/>
      <c r="K221" s="173"/>
      <c r="L221" s="173"/>
      <c r="M221" s="173"/>
      <c r="N221" s="173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  <c r="AA221" s="173"/>
      <c r="AB221" s="173"/>
      <c r="AC221" s="174"/>
      <c r="AD221" s="144"/>
      <c r="AE221" s="175"/>
      <c r="AF221" s="175"/>
      <c r="AG221" s="175"/>
      <c r="AH221" s="175"/>
      <c r="AI221" s="147"/>
      <c r="AJ221" s="147"/>
      <c r="AK221" s="165"/>
      <c r="AL221" s="147"/>
      <c r="AM221" s="147"/>
      <c r="AN221" s="147"/>
      <c r="AO221" s="165"/>
      <c r="AP221" s="165"/>
      <c r="AQ221" s="165"/>
      <c r="AR221" s="147"/>
      <c r="AS221" s="147"/>
      <c r="AT221" s="178"/>
      <c r="AU221" s="178"/>
      <c r="AV221" s="178"/>
      <c r="AW221" s="179"/>
      <c r="AX221" s="147"/>
      <c r="AY221" s="147"/>
      <c r="AZ221" s="147"/>
      <c r="BA221" s="147"/>
      <c r="BB221" s="147"/>
      <c r="BC221" s="147"/>
      <c r="BD221" s="147"/>
      <c r="BE221" s="147"/>
      <c r="BF221" s="147"/>
      <c r="BG221" s="147"/>
      <c r="BH221" s="147"/>
      <c r="BI221" s="147"/>
    </row>
    <row r="222" spans="1:61" ht="37.5" customHeight="1">
      <c r="A222" s="191"/>
      <c r="B222" s="191"/>
      <c r="C222" s="191"/>
      <c r="D222" s="191"/>
      <c r="E222" s="459"/>
      <c r="F222" s="505"/>
      <c r="G222" s="192"/>
      <c r="H222" s="158"/>
      <c r="I222" s="158"/>
      <c r="J222" s="158"/>
      <c r="K222" s="158"/>
      <c r="L222" s="158"/>
      <c r="M222" s="158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75"/>
      <c r="AE222" s="157"/>
      <c r="AF222" s="157"/>
      <c r="AG222" s="157"/>
      <c r="AH222" s="157"/>
      <c r="AI222" s="147"/>
      <c r="AJ222" s="147"/>
      <c r="AK222" s="165"/>
      <c r="AL222" s="147"/>
      <c r="AM222" s="147"/>
      <c r="AN222" s="147"/>
      <c r="AO222" s="165"/>
      <c r="AP222" s="165"/>
      <c r="AQ222" s="165"/>
      <c r="AR222" s="147"/>
      <c r="AS222" s="147"/>
      <c r="AT222" s="178"/>
      <c r="AU222" s="178"/>
      <c r="AV222" s="178"/>
      <c r="AW222" s="179"/>
      <c r="AX222" s="147"/>
      <c r="AY222" s="147"/>
      <c r="AZ222" s="147"/>
      <c r="BA222" s="147"/>
      <c r="BB222" s="147"/>
      <c r="BC222" s="147"/>
      <c r="BD222" s="147"/>
      <c r="BE222" s="147"/>
      <c r="BF222" s="147"/>
      <c r="BG222" s="147"/>
      <c r="BH222" s="147"/>
      <c r="BI222" s="147"/>
    </row>
    <row r="223" spans="2:61" ht="37.5" customHeight="1">
      <c r="B223" s="247"/>
      <c r="C223" s="247" t="s">
        <v>65</v>
      </c>
      <c r="D223" s="247"/>
      <c r="E223" s="247"/>
      <c r="F223" s="247"/>
      <c r="G223" s="144"/>
      <c r="H223" s="157"/>
      <c r="I223" s="144"/>
      <c r="J223" s="144"/>
      <c r="K223" s="144"/>
      <c r="L223" s="144"/>
      <c r="M223" s="144"/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57"/>
      <c r="AE223" s="147"/>
      <c r="AF223" s="147"/>
      <c r="AG223" s="147"/>
      <c r="AH223" s="147"/>
      <c r="AI223" s="147"/>
      <c r="AJ223" s="147"/>
      <c r="AK223" s="165"/>
      <c r="AL223" s="147"/>
      <c r="AM223" s="147"/>
      <c r="AN223" s="147"/>
      <c r="AO223" s="165"/>
      <c r="AP223" s="165"/>
      <c r="AQ223" s="165"/>
      <c r="AR223" s="147"/>
      <c r="AS223" s="147"/>
      <c r="AT223" s="178"/>
      <c r="AU223" s="178"/>
      <c r="AV223" s="178"/>
      <c r="AW223" s="179"/>
      <c r="AX223" s="147"/>
      <c r="AY223" s="147"/>
      <c r="AZ223" s="147"/>
      <c r="BA223" s="147"/>
      <c r="BB223" s="147"/>
      <c r="BC223" s="147"/>
      <c r="BD223" s="147"/>
      <c r="BE223" s="147"/>
      <c r="BF223" s="147"/>
      <c r="BG223" s="147"/>
      <c r="BH223" s="147"/>
      <c r="BI223" s="147"/>
    </row>
    <row r="224" spans="1:61" ht="37.5" customHeight="1">
      <c r="A224" s="91"/>
      <c r="B224" s="91"/>
      <c r="C224" s="91"/>
      <c r="D224" s="91"/>
      <c r="E224" s="91"/>
      <c r="F224" s="91"/>
      <c r="G224" s="144"/>
      <c r="H224" s="157"/>
      <c r="I224" s="144"/>
      <c r="J224" s="144"/>
      <c r="K224" s="144"/>
      <c r="L224" s="144"/>
      <c r="M224" s="144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57"/>
      <c r="AE224" s="147"/>
      <c r="AF224" s="147"/>
      <c r="AG224" s="147"/>
      <c r="AH224" s="147"/>
      <c r="AI224" s="147"/>
      <c r="AJ224" s="147"/>
      <c r="AK224" s="165"/>
      <c r="AL224" s="147"/>
      <c r="AM224" s="147"/>
      <c r="AN224" s="147"/>
      <c r="AO224" s="165"/>
      <c r="AP224" s="165"/>
      <c r="AQ224" s="165"/>
      <c r="AR224" s="147"/>
      <c r="AS224" s="147"/>
      <c r="AT224" s="178"/>
      <c r="AU224" s="178"/>
      <c r="AV224" s="178"/>
      <c r="AW224" s="179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  <c r="BI224" s="147"/>
    </row>
    <row r="225" spans="1:61" ht="48" customHeight="1">
      <c r="A225" s="152" t="s">
        <v>90</v>
      </c>
      <c r="B225" s="152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9"/>
      <c r="Y225" s="159"/>
      <c r="Z225" s="159"/>
      <c r="AA225" s="159"/>
      <c r="AB225" s="159"/>
      <c r="AC225" s="159"/>
      <c r="AD225" s="147"/>
      <c r="AE225" s="147"/>
      <c r="AF225" s="147"/>
      <c r="AG225" s="147"/>
      <c r="AH225" s="147"/>
      <c r="AI225" s="147"/>
      <c r="AJ225" s="147"/>
      <c r="AK225" s="165"/>
      <c r="AL225" s="147"/>
      <c r="AM225" s="147"/>
      <c r="AN225" s="147"/>
      <c r="AO225" s="165"/>
      <c r="AP225" s="165"/>
      <c r="AQ225" s="165"/>
      <c r="AR225" s="147"/>
      <c r="AS225" s="147"/>
      <c r="AT225" s="178"/>
      <c r="AU225" s="178"/>
      <c r="AV225" s="178"/>
      <c r="AW225" s="179"/>
      <c r="AX225" s="147"/>
      <c r="AY225" s="147"/>
      <c r="AZ225" s="147"/>
      <c r="BA225" s="147"/>
      <c r="BB225" s="147"/>
      <c r="BC225" s="147"/>
      <c r="BD225" s="147"/>
      <c r="BE225" s="147"/>
      <c r="BF225" s="147"/>
      <c r="BG225" s="147"/>
      <c r="BH225" s="147"/>
      <c r="BI225" s="147"/>
    </row>
    <row r="226" spans="1:61" ht="40.5">
      <c r="A226" s="162" t="s">
        <v>493</v>
      </c>
      <c r="B226" s="162"/>
      <c r="C226" s="162"/>
      <c r="D226" s="11"/>
      <c r="E226" s="162"/>
      <c r="F226" s="162"/>
      <c r="G226" s="180"/>
      <c r="H226" s="181"/>
      <c r="I226" s="181"/>
      <c r="J226" s="181"/>
      <c r="K226" s="181"/>
      <c r="L226" s="179"/>
      <c r="M226" s="179"/>
      <c r="N226" s="179"/>
      <c r="O226" s="179"/>
      <c r="P226" s="179"/>
      <c r="Q226" s="179"/>
      <c r="R226" s="179"/>
      <c r="S226" s="179"/>
      <c r="T226" s="179"/>
      <c r="U226" s="179"/>
      <c r="V226" s="179"/>
      <c r="W226" s="179"/>
      <c r="X226" s="179"/>
      <c r="Y226" s="179"/>
      <c r="Z226" s="179"/>
      <c r="AA226" s="179"/>
      <c r="AB226" s="179"/>
      <c r="AC226" s="157"/>
      <c r="AD226" s="147"/>
      <c r="AE226" s="147"/>
      <c r="AF226" s="147"/>
      <c r="AG226" s="147"/>
      <c r="AH226" s="147"/>
      <c r="AI226" s="147"/>
      <c r="AJ226" s="147"/>
      <c r="AK226" s="165"/>
      <c r="AL226" s="147"/>
      <c r="AM226" s="147"/>
      <c r="AN226" s="147"/>
      <c r="AO226" s="165"/>
      <c r="AP226" s="165"/>
      <c r="AQ226" s="165"/>
      <c r="AR226" s="147"/>
      <c r="AS226" s="147"/>
      <c r="AT226" s="178"/>
      <c r="AU226" s="178"/>
      <c r="AV226" s="178"/>
      <c r="AW226" s="179"/>
      <c r="AX226" s="147"/>
      <c r="AY226" s="147"/>
      <c r="AZ226" s="147"/>
      <c r="BA226" s="147"/>
      <c r="BB226" s="147"/>
      <c r="BC226" s="147"/>
      <c r="BD226" s="147"/>
      <c r="BE226" s="147"/>
      <c r="BF226" s="147"/>
      <c r="BG226" s="147"/>
      <c r="BH226" s="147"/>
      <c r="BI226" s="147"/>
    </row>
    <row r="227" spans="1:61" ht="40.5">
      <c r="A227" s="147"/>
      <c r="B227" s="147"/>
      <c r="C227" s="147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82"/>
      <c r="S227" s="182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147"/>
      <c r="AE227" s="183"/>
      <c r="AF227" s="183"/>
      <c r="AG227" s="183"/>
      <c r="AH227" s="183"/>
      <c r="AI227" s="183"/>
      <c r="AJ227" s="183"/>
      <c r="AK227" s="183"/>
      <c r="AL227" s="183"/>
      <c r="AM227" s="183"/>
      <c r="AN227" s="183"/>
      <c r="AO227" s="183"/>
      <c r="AP227" s="183"/>
      <c r="AQ227" s="183"/>
      <c r="AR227" s="183"/>
      <c r="AS227" s="183"/>
      <c r="AT227" s="183"/>
      <c r="AU227" s="183"/>
      <c r="AV227" s="183"/>
      <c r="AW227" s="183"/>
      <c r="AX227" s="183"/>
      <c r="AY227" s="147"/>
      <c r="AZ227" s="147"/>
      <c r="BA227" s="147"/>
      <c r="BB227" s="147"/>
      <c r="BC227" s="147"/>
      <c r="BD227" s="147"/>
      <c r="BE227" s="147"/>
      <c r="BF227" s="147"/>
      <c r="BG227" s="147"/>
      <c r="BH227" s="147"/>
      <c r="BI227" s="147"/>
    </row>
    <row r="228" spans="1:30" ht="40.5">
      <c r="A228" s="147"/>
      <c r="B228" s="147"/>
      <c r="C228" s="147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82"/>
      <c r="S228" s="182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83"/>
    </row>
    <row r="231" spans="2:29" ht="25.5"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</row>
    <row r="232" spans="2:29" ht="25.5">
      <c r="B232" s="128"/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</row>
    <row r="233" spans="2:29" ht="25.5"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</row>
  </sheetData>
  <sheetProtection/>
  <mergeCells count="577">
    <mergeCell ref="BB154:BI154"/>
    <mergeCell ref="E153:BA153"/>
    <mergeCell ref="E154:BA154"/>
    <mergeCell ref="BB152:BI152"/>
    <mergeCell ref="E152:BA152"/>
    <mergeCell ref="BB153:BI153"/>
    <mergeCell ref="BB142:BI142"/>
    <mergeCell ref="BB145:BI145"/>
    <mergeCell ref="BB138:BI138"/>
    <mergeCell ref="BB139:BI139"/>
    <mergeCell ref="BB140:BI140"/>
    <mergeCell ref="BB141:BI141"/>
    <mergeCell ref="BB143:BI143"/>
    <mergeCell ref="BB144:BI144"/>
    <mergeCell ref="AR117:AT117"/>
    <mergeCell ref="AX116:AZ116"/>
    <mergeCell ref="AU116:AW116"/>
    <mergeCell ref="AI117:AK117"/>
    <mergeCell ref="AI116:AK116"/>
    <mergeCell ref="AL117:AN117"/>
    <mergeCell ref="AL116:AN116"/>
    <mergeCell ref="AO116:AQ116"/>
    <mergeCell ref="Z118:AB118"/>
    <mergeCell ref="AV127:BI127"/>
    <mergeCell ref="AU118:AW118"/>
    <mergeCell ref="AX118:AZ118"/>
    <mergeCell ref="AR118:AT118"/>
    <mergeCell ref="AO118:AQ118"/>
    <mergeCell ref="BC118:BI118"/>
    <mergeCell ref="AI118:AK118"/>
    <mergeCell ref="AL118:AN118"/>
    <mergeCell ref="AF116:AH116"/>
    <mergeCell ref="AC116:AE116"/>
    <mergeCell ref="B111:Q111"/>
    <mergeCell ref="B110:Q110"/>
    <mergeCell ref="Z115:AB115"/>
    <mergeCell ref="AC115:AE115"/>
    <mergeCell ref="AF115:AH115"/>
    <mergeCell ref="B62:Q62"/>
    <mergeCell ref="B85:Q85"/>
    <mergeCell ref="B104:Q104"/>
    <mergeCell ref="B102:Q102"/>
    <mergeCell ref="B101:Q101"/>
    <mergeCell ref="B100:Q100"/>
    <mergeCell ref="B98:Q98"/>
    <mergeCell ref="B75:Q75"/>
    <mergeCell ref="B93:Q93"/>
    <mergeCell ref="B69:Q69"/>
    <mergeCell ref="BA56:BB56"/>
    <mergeCell ref="BA108:BB108"/>
    <mergeCell ref="BA103:BB103"/>
    <mergeCell ref="BA60:BB60"/>
    <mergeCell ref="BA92:BB92"/>
    <mergeCell ref="BA91:BB91"/>
    <mergeCell ref="BA88:BB88"/>
    <mergeCell ref="BA57:BB57"/>
    <mergeCell ref="B40:Q40"/>
    <mergeCell ref="B58:Q58"/>
    <mergeCell ref="B55:Q55"/>
    <mergeCell ref="B107:Q107"/>
    <mergeCell ref="B45:Q45"/>
    <mergeCell ref="B50:Q50"/>
    <mergeCell ref="B51:Q51"/>
    <mergeCell ref="B92:Q92"/>
    <mergeCell ref="B53:Q53"/>
    <mergeCell ref="B96:Q96"/>
    <mergeCell ref="B39:Q39"/>
    <mergeCell ref="B36:Q36"/>
    <mergeCell ref="B37:Q37"/>
    <mergeCell ref="B34:Q34"/>
    <mergeCell ref="B38:Q38"/>
    <mergeCell ref="BB14:BB15"/>
    <mergeCell ref="BF2:BI2"/>
    <mergeCell ref="BF14:BF15"/>
    <mergeCell ref="BG14:BG15"/>
    <mergeCell ref="BH14:BH15"/>
    <mergeCell ref="BI14:BI15"/>
    <mergeCell ref="BC14:BC15"/>
    <mergeCell ref="BD14:BD15"/>
    <mergeCell ref="BE14:BE15"/>
    <mergeCell ref="AC30:AE30"/>
    <mergeCell ref="W30:W31"/>
    <mergeCell ref="AF14:AF15"/>
    <mergeCell ref="T14:V14"/>
    <mergeCell ref="W14:W15"/>
    <mergeCell ref="AA14:AA15"/>
    <mergeCell ref="AF29:AK29"/>
    <mergeCell ref="AI30:AK30"/>
    <mergeCell ref="AK14:AN14"/>
    <mergeCell ref="AW14:AW15"/>
    <mergeCell ref="AO14:AR14"/>
    <mergeCell ref="AS14:AS15"/>
    <mergeCell ref="AT14:AV14"/>
    <mergeCell ref="AJ14:AJ15"/>
    <mergeCell ref="AG14:AI14"/>
    <mergeCell ref="AF30:AH30"/>
    <mergeCell ref="E222:F222"/>
    <mergeCell ref="B32:Q32"/>
    <mergeCell ref="B33:Q33"/>
    <mergeCell ref="B35:Q35"/>
    <mergeCell ref="F14:F15"/>
    <mergeCell ref="G14:I14"/>
    <mergeCell ref="T29:T31"/>
    <mergeCell ref="BC28:BI31"/>
    <mergeCell ref="AO30:AQ30"/>
    <mergeCell ref="AR30:AT30"/>
    <mergeCell ref="AU30:AW30"/>
    <mergeCell ref="AR29:AW29"/>
    <mergeCell ref="BA28:BB31"/>
    <mergeCell ref="AX30:AZ30"/>
    <mergeCell ref="AX29:AZ29"/>
    <mergeCell ref="A14:A15"/>
    <mergeCell ref="B14:E14"/>
    <mergeCell ref="J14:J15"/>
    <mergeCell ref="A28:A31"/>
    <mergeCell ref="K14:N14"/>
    <mergeCell ref="O14:R14"/>
    <mergeCell ref="S14:S15"/>
    <mergeCell ref="R28:R31"/>
    <mergeCell ref="B28:Q31"/>
    <mergeCell ref="T28:Y28"/>
    <mergeCell ref="V30:V31"/>
    <mergeCell ref="V29:Y29"/>
    <mergeCell ref="S28:S31"/>
    <mergeCell ref="U29:U31"/>
    <mergeCell ref="X14:Z14"/>
    <mergeCell ref="AB14:AE14"/>
    <mergeCell ref="Z30:AB30"/>
    <mergeCell ref="X30:X31"/>
    <mergeCell ref="Y30:Y31"/>
    <mergeCell ref="Z28:AZ28"/>
    <mergeCell ref="Z29:AE29"/>
    <mergeCell ref="AX14:BA14"/>
    <mergeCell ref="AL29:AQ29"/>
    <mergeCell ref="AL30:AN30"/>
    <mergeCell ref="A152:D152"/>
    <mergeCell ref="B99:Q99"/>
    <mergeCell ref="B103:Q103"/>
    <mergeCell ref="B112:Q112"/>
    <mergeCell ref="B113:Q113"/>
    <mergeCell ref="B109:Q109"/>
    <mergeCell ref="B108:Q108"/>
    <mergeCell ref="A151:D151"/>
    <mergeCell ref="B106:Q106"/>
    <mergeCell ref="E147:BA147"/>
    <mergeCell ref="BB170:BI170"/>
    <mergeCell ref="E165:BA165"/>
    <mergeCell ref="A220:F220"/>
    <mergeCell ref="AK212:AP212"/>
    <mergeCell ref="A211:F211"/>
    <mergeCell ref="AK210:AP210"/>
    <mergeCell ref="AK214:BE214"/>
    <mergeCell ref="AR210:AW210"/>
    <mergeCell ref="BB164:BI164"/>
    <mergeCell ref="BB162:BI162"/>
    <mergeCell ref="BB163:BI163"/>
    <mergeCell ref="BB158:BI158"/>
    <mergeCell ref="BB159:BI159"/>
    <mergeCell ref="A209:F209"/>
    <mergeCell ref="A207:AC207"/>
    <mergeCell ref="AK207:BE209"/>
    <mergeCell ref="A208:AC208"/>
    <mergeCell ref="E143:BA143"/>
    <mergeCell ref="E145:BA145"/>
    <mergeCell ref="AR203:AW203"/>
    <mergeCell ref="AK203:AP203"/>
    <mergeCell ref="A196:BI196"/>
    <mergeCell ref="A202:F202"/>
    <mergeCell ref="H202:M202"/>
    <mergeCell ref="A198:BI198"/>
    <mergeCell ref="A201:AC201"/>
    <mergeCell ref="BB155:BI155"/>
    <mergeCell ref="A130:K130"/>
    <mergeCell ref="T129:W129"/>
    <mergeCell ref="AI130:AL130"/>
    <mergeCell ref="T132:W133"/>
    <mergeCell ref="L130:O130"/>
    <mergeCell ref="X133:AH133"/>
    <mergeCell ref="X131:AH131"/>
    <mergeCell ref="P131:S131"/>
    <mergeCell ref="P132:S133"/>
    <mergeCell ref="L131:O131"/>
    <mergeCell ref="AO115:AQ115"/>
    <mergeCell ref="E137:BA137"/>
    <mergeCell ref="A118:S118"/>
    <mergeCell ref="AQ131:AU131"/>
    <mergeCell ref="X127:AU127"/>
    <mergeCell ref="L132:O133"/>
    <mergeCell ref="A131:K131"/>
    <mergeCell ref="L129:O129"/>
    <mergeCell ref="X130:AH130"/>
    <mergeCell ref="P130:S130"/>
    <mergeCell ref="AO117:AQ117"/>
    <mergeCell ref="AI115:AK115"/>
    <mergeCell ref="AR115:AT115"/>
    <mergeCell ref="AM128:AP128"/>
    <mergeCell ref="AI128:AL128"/>
    <mergeCell ref="A125:BI125"/>
    <mergeCell ref="A128:K128"/>
    <mergeCell ref="P128:S128"/>
    <mergeCell ref="AV128:BI133"/>
    <mergeCell ref="AQ130:AU130"/>
    <mergeCell ref="AL115:AN115"/>
    <mergeCell ref="A204:F204"/>
    <mergeCell ref="AR116:AT116"/>
    <mergeCell ref="AM130:AP130"/>
    <mergeCell ref="AQ128:AU128"/>
    <mergeCell ref="AQ129:AU129"/>
    <mergeCell ref="X129:AH129"/>
    <mergeCell ref="AM129:AP129"/>
    <mergeCell ref="A117:S117"/>
    <mergeCell ref="X128:AH128"/>
    <mergeCell ref="AF117:AH117"/>
    <mergeCell ref="Z117:AB117"/>
    <mergeCell ref="B70:Q70"/>
    <mergeCell ref="Z116:AB116"/>
    <mergeCell ref="B105:Q105"/>
    <mergeCell ref="A116:S116"/>
    <mergeCell ref="A115:S115"/>
    <mergeCell ref="AC117:AE117"/>
    <mergeCell ref="A114:S114"/>
    <mergeCell ref="B81:Q81"/>
    <mergeCell ref="B63:Q63"/>
    <mergeCell ref="B79:Q79"/>
    <mergeCell ref="B66:Q66"/>
    <mergeCell ref="B76:Q76"/>
    <mergeCell ref="B68:Q68"/>
    <mergeCell ref="B64:Q64"/>
    <mergeCell ref="B74:Q74"/>
    <mergeCell ref="B65:Q65"/>
    <mergeCell ref="B72:Q72"/>
    <mergeCell ref="B73:Q73"/>
    <mergeCell ref="B67:Q67"/>
    <mergeCell ref="B80:Q80"/>
    <mergeCell ref="B71:Q71"/>
    <mergeCell ref="BA32:BB32"/>
    <mergeCell ref="BA39:BB39"/>
    <mergeCell ref="BA40:BB40"/>
    <mergeCell ref="BA34:BB34"/>
    <mergeCell ref="BA33:BB33"/>
    <mergeCell ref="BA37:BB37"/>
    <mergeCell ref="BA35:BB35"/>
    <mergeCell ref="BA36:BB36"/>
    <mergeCell ref="BA38:BB38"/>
    <mergeCell ref="BA61:BB61"/>
    <mergeCell ref="BA59:BB59"/>
    <mergeCell ref="BA58:BB58"/>
    <mergeCell ref="BA53:BB53"/>
    <mergeCell ref="BA43:BB43"/>
    <mergeCell ref="BA50:BB50"/>
    <mergeCell ref="BA45:BB45"/>
    <mergeCell ref="BA49:BB49"/>
    <mergeCell ref="BA72:BB72"/>
    <mergeCell ref="BA68:BB68"/>
    <mergeCell ref="BA71:BB71"/>
    <mergeCell ref="BA67:BB67"/>
    <mergeCell ref="BA69:BB69"/>
    <mergeCell ref="BA70:BB70"/>
    <mergeCell ref="BA63:BB63"/>
    <mergeCell ref="BA74:BB74"/>
    <mergeCell ref="BA64:BB64"/>
    <mergeCell ref="BA78:BB78"/>
    <mergeCell ref="BA65:BB65"/>
    <mergeCell ref="BA75:BB75"/>
    <mergeCell ref="BA73:BB73"/>
    <mergeCell ref="BA77:BB77"/>
    <mergeCell ref="BA76:BB76"/>
    <mergeCell ref="BA66:BB66"/>
    <mergeCell ref="BA51:BB51"/>
    <mergeCell ref="B47:Q47"/>
    <mergeCell ref="BA42:BB42"/>
    <mergeCell ref="BA52:BB52"/>
    <mergeCell ref="BA47:BB47"/>
    <mergeCell ref="B42:Q42"/>
    <mergeCell ref="BA55:BB55"/>
    <mergeCell ref="BA41:BB41"/>
    <mergeCell ref="B48:Q48"/>
    <mergeCell ref="BA62:BB62"/>
    <mergeCell ref="B43:Q43"/>
    <mergeCell ref="B44:Q44"/>
    <mergeCell ref="B46:Q46"/>
    <mergeCell ref="BA54:BB54"/>
    <mergeCell ref="B49:Q49"/>
    <mergeCell ref="B52:Q52"/>
    <mergeCell ref="B41:Q41"/>
    <mergeCell ref="BA44:BB44"/>
    <mergeCell ref="BA48:BB48"/>
    <mergeCell ref="BA46:BB46"/>
    <mergeCell ref="BA110:BB110"/>
    <mergeCell ref="B88:Q88"/>
    <mergeCell ref="BA81:BB81"/>
    <mergeCell ref="BA84:BB84"/>
    <mergeCell ref="BA85:BB85"/>
    <mergeCell ref="BA83:BB83"/>
    <mergeCell ref="BA82:BB82"/>
    <mergeCell ref="B83:Q83"/>
    <mergeCell ref="BA86:BB86"/>
    <mergeCell ref="BA87:BB87"/>
    <mergeCell ref="A157:D157"/>
    <mergeCell ref="A155:D155"/>
    <mergeCell ref="E161:BA161"/>
    <mergeCell ref="E156:BA156"/>
    <mergeCell ref="E158:BA158"/>
    <mergeCell ref="A156:D156"/>
    <mergeCell ref="A158:D158"/>
    <mergeCell ref="E157:BA157"/>
    <mergeCell ref="E159:BA159"/>
    <mergeCell ref="A165:D165"/>
    <mergeCell ref="A159:D159"/>
    <mergeCell ref="A160:D160"/>
    <mergeCell ref="E162:BA162"/>
    <mergeCell ref="A161:D161"/>
    <mergeCell ref="E164:BA164"/>
    <mergeCell ref="A144:D144"/>
    <mergeCell ref="BA116:BB116"/>
    <mergeCell ref="BA117:BB117"/>
    <mergeCell ref="T130:W130"/>
    <mergeCell ref="T131:W131"/>
    <mergeCell ref="X132:AH132"/>
    <mergeCell ref="AM132:AP132"/>
    <mergeCell ref="AQ133:AU133"/>
    <mergeCell ref="AX117:AZ117"/>
    <mergeCell ref="AF118:AH118"/>
    <mergeCell ref="A172:D172"/>
    <mergeCell ref="A173:D173"/>
    <mergeCell ref="E174:BA174"/>
    <mergeCell ref="A168:D168"/>
    <mergeCell ref="E169:BA169"/>
    <mergeCell ref="E173:BA173"/>
    <mergeCell ref="A174:D174"/>
    <mergeCell ref="A171:D171"/>
    <mergeCell ref="A170:D170"/>
    <mergeCell ref="A153:D153"/>
    <mergeCell ref="A169:D169"/>
    <mergeCell ref="E163:BA163"/>
    <mergeCell ref="A164:D164"/>
    <mergeCell ref="E155:BA155"/>
    <mergeCell ref="A167:D167"/>
    <mergeCell ref="A163:D163"/>
    <mergeCell ref="A162:D162"/>
    <mergeCell ref="A166:D166"/>
    <mergeCell ref="A154:D154"/>
    <mergeCell ref="A184:D184"/>
    <mergeCell ref="BB171:BI171"/>
    <mergeCell ref="E178:BA178"/>
    <mergeCell ref="A175:D175"/>
    <mergeCell ref="A176:D176"/>
    <mergeCell ref="E177:BA177"/>
    <mergeCell ref="E172:BA172"/>
    <mergeCell ref="A177:D177"/>
    <mergeCell ref="A178:D178"/>
    <mergeCell ref="E175:BA175"/>
    <mergeCell ref="A181:D181"/>
    <mergeCell ref="A179:D179"/>
    <mergeCell ref="A180:D180"/>
    <mergeCell ref="E179:BA179"/>
    <mergeCell ref="E181:BA181"/>
    <mergeCell ref="BB186:BI186"/>
    <mergeCell ref="BB185:BI185"/>
    <mergeCell ref="A187:D187"/>
    <mergeCell ref="BB189:BI189"/>
    <mergeCell ref="A191:BI192"/>
    <mergeCell ref="E190:BA190"/>
    <mergeCell ref="A194:BI194"/>
    <mergeCell ref="A193:BI193"/>
    <mergeCell ref="A190:D190"/>
    <mergeCell ref="A195:BI195"/>
    <mergeCell ref="E182:BA182"/>
    <mergeCell ref="E183:BA183"/>
    <mergeCell ref="A197:BI197"/>
    <mergeCell ref="E186:BA186"/>
    <mergeCell ref="E188:BA188"/>
    <mergeCell ref="E184:BA184"/>
    <mergeCell ref="BB183:BI183"/>
    <mergeCell ref="A183:D183"/>
    <mergeCell ref="BB184:BI184"/>
    <mergeCell ref="BB182:BI182"/>
    <mergeCell ref="BC110:BI110"/>
    <mergeCell ref="BC111:BI111"/>
    <mergeCell ref="A189:D189"/>
    <mergeCell ref="A185:D185"/>
    <mergeCell ref="A188:D188"/>
    <mergeCell ref="A186:D186"/>
    <mergeCell ref="E189:BA189"/>
    <mergeCell ref="E185:BA185"/>
    <mergeCell ref="E187:BA187"/>
    <mergeCell ref="A182:D182"/>
    <mergeCell ref="BC65:BI65"/>
    <mergeCell ref="BC107:BI107"/>
    <mergeCell ref="BC108:BI108"/>
    <mergeCell ref="BC109:BI109"/>
    <mergeCell ref="BC69:BI69"/>
    <mergeCell ref="BC75:BI75"/>
    <mergeCell ref="BC74:BI74"/>
    <mergeCell ref="BC83:BI83"/>
    <mergeCell ref="BC76:BI76"/>
    <mergeCell ref="BC40:BI40"/>
    <mergeCell ref="BC71:BI71"/>
    <mergeCell ref="BC57:BI57"/>
    <mergeCell ref="BC62:BI62"/>
    <mergeCell ref="BC68:BI68"/>
    <mergeCell ref="BC41:BI41"/>
    <mergeCell ref="BC48:BI48"/>
    <mergeCell ref="BC64:BI64"/>
    <mergeCell ref="BC67:BI67"/>
    <mergeCell ref="BC70:BI70"/>
    <mergeCell ref="BC82:BI82"/>
    <mergeCell ref="BC81:BI81"/>
    <mergeCell ref="BC77:BI77"/>
    <mergeCell ref="BC72:BI72"/>
    <mergeCell ref="BC73:BI73"/>
    <mergeCell ref="BC80:BI80"/>
    <mergeCell ref="BC79:BI79"/>
    <mergeCell ref="BC32:BI32"/>
    <mergeCell ref="BC33:BI33"/>
    <mergeCell ref="BC38:BI38"/>
    <mergeCell ref="BC39:BI39"/>
    <mergeCell ref="BC34:BI34"/>
    <mergeCell ref="BC35:BI35"/>
    <mergeCell ref="BC36:BI36"/>
    <mergeCell ref="BC37:BI37"/>
    <mergeCell ref="BC44:BI44"/>
    <mergeCell ref="BC42:BI42"/>
    <mergeCell ref="BC63:BI63"/>
    <mergeCell ref="BC61:BI61"/>
    <mergeCell ref="BC43:BI43"/>
    <mergeCell ref="BC53:BI53"/>
    <mergeCell ref="BC60:BI60"/>
    <mergeCell ref="BC105:BI105"/>
    <mergeCell ref="BC103:BI103"/>
    <mergeCell ref="BC78:BI78"/>
    <mergeCell ref="BC94:BI94"/>
    <mergeCell ref="BC88:BI88"/>
    <mergeCell ref="BC87:BI87"/>
    <mergeCell ref="BC86:BI86"/>
    <mergeCell ref="BC89:BI89"/>
    <mergeCell ref="BC98:BI98"/>
    <mergeCell ref="BC96:BI96"/>
    <mergeCell ref="BC66:BI66"/>
    <mergeCell ref="BA115:BB115"/>
    <mergeCell ref="AX115:AZ115"/>
    <mergeCell ref="BC84:BI84"/>
    <mergeCell ref="BC106:BI106"/>
    <mergeCell ref="BC85:BI85"/>
    <mergeCell ref="BA107:BB107"/>
    <mergeCell ref="BA113:BB113"/>
    <mergeCell ref="BA111:BB111"/>
    <mergeCell ref="BA106:BB106"/>
    <mergeCell ref="BA109:BB109"/>
    <mergeCell ref="A143:D143"/>
    <mergeCell ref="BC114:BI114"/>
    <mergeCell ref="BC117:BI117"/>
    <mergeCell ref="BC115:BI115"/>
    <mergeCell ref="BA118:BB118"/>
    <mergeCell ref="AI132:AL132"/>
    <mergeCell ref="AU117:AW117"/>
    <mergeCell ref="AC118:AE118"/>
    <mergeCell ref="A141:D141"/>
    <mergeCell ref="BA114:BB114"/>
    <mergeCell ref="A142:D142"/>
    <mergeCell ref="E139:BA139"/>
    <mergeCell ref="E141:BA141"/>
    <mergeCell ref="A139:D139"/>
    <mergeCell ref="A140:D140"/>
    <mergeCell ref="E140:BA140"/>
    <mergeCell ref="E142:BA142"/>
    <mergeCell ref="BB137:BI137"/>
    <mergeCell ref="AI131:AL131"/>
    <mergeCell ref="AM131:AP131"/>
    <mergeCell ref="AQ132:AU132"/>
    <mergeCell ref="AI133:AL133"/>
    <mergeCell ref="AM133:AP133"/>
    <mergeCell ref="BB146:BI146"/>
    <mergeCell ref="E146:BA146"/>
    <mergeCell ref="E144:BA144"/>
    <mergeCell ref="E180:BA180"/>
    <mergeCell ref="E176:BA176"/>
    <mergeCell ref="E167:BA167"/>
    <mergeCell ref="E171:BA171"/>
    <mergeCell ref="E168:BA168"/>
    <mergeCell ref="BB160:BI160"/>
    <mergeCell ref="BB166:BI166"/>
    <mergeCell ref="BB181:BI181"/>
    <mergeCell ref="BB172:BI172"/>
    <mergeCell ref="BB173:BI173"/>
    <mergeCell ref="BB180:BI180"/>
    <mergeCell ref="BB179:BI179"/>
    <mergeCell ref="BB178:BI178"/>
    <mergeCell ref="A137:D137"/>
    <mergeCell ref="BB190:BI190"/>
    <mergeCell ref="BB156:BI156"/>
    <mergeCell ref="BB157:BI157"/>
    <mergeCell ref="BB188:BI188"/>
    <mergeCell ref="BB187:BI187"/>
    <mergeCell ref="BB177:BI177"/>
    <mergeCell ref="BB175:BI175"/>
    <mergeCell ref="A138:D138"/>
    <mergeCell ref="A145:D145"/>
    <mergeCell ref="A132:K133"/>
    <mergeCell ref="E138:BA138"/>
    <mergeCell ref="B59:Q59"/>
    <mergeCell ref="B54:Q54"/>
    <mergeCell ref="B61:Q61"/>
    <mergeCell ref="B56:Q56"/>
    <mergeCell ref="B57:Q57"/>
    <mergeCell ref="B60:Q60"/>
    <mergeCell ref="B94:Q94"/>
    <mergeCell ref="BA94:BB94"/>
    <mergeCell ref="BC97:BI97"/>
    <mergeCell ref="BC95:BI95"/>
    <mergeCell ref="BC92:BI92"/>
    <mergeCell ref="BC93:BI93"/>
    <mergeCell ref="BC91:BI91"/>
    <mergeCell ref="BC90:BI90"/>
    <mergeCell ref="B89:Q89"/>
    <mergeCell ref="B86:Q86"/>
    <mergeCell ref="BA89:BB89"/>
    <mergeCell ref="B87:Q87"/>
    <mergeCell ref="B90:Q90"/>
    <mergeCell ref="BA90:BB90"/>
    <mergeCell ref="B91:Q91"/>
    <mergeCell ref="BA105:BB105"/>
    <mergeCell ref="BA98:BB98"/>
    <mergeCell ref="BA79:BB79"/>
    <mergeCell ref="B77:Q77"/>
    <mergeCell ref="B78:Q78"/>
    <mergeCell ref="B84:Q84"/>
    <mergeCell ref="BA80:BB80"/>
    <mergeCell ref="B82:Q82"/>
    <mergeCell ref="BA99:BB99"/>
    <mergeCell ref="BA100:BB100"/>
    <mergeCell ref="BA93:BB93"/>
    <mergeCell ref="BA102:BB102"/>
    <mergeCell ref="BA96:BB96"/>
    <mergeCell ref="BA104:BB104"/>
    <mergeCell ref="BA95:BB95"/>
    <mergeCell ref="BA101:BB101"/>
    <mergeCell ref="B97:Q97"/>
    <mergeCell ref="B95:Q95"/>
    <mergeCell ref="A124:BI124"/>
    <mergeCell ref="BA97:BB97"/>
    <mergeCell ref="BC104:BI104"/>
    <mergeCell ref="AU115:AW115"/>
    <mergeCell ref="BC112:BI112"/>
    <mergeCell ref="BC116:BI116"/>
    <mergeCell ref="BC113:BI113"/>
    <mergeCell ref="BA112:BB112"/>
    <mergeCell ref="AI129:AL129"/>
    <mergeCell ref="T128:W128"/>
    <mergeCell ref="A127:W127"/>
    <mergeCell ref="P129:S129"/>
    <mergeCell ref="A129:K129"/>
    <mergeCell ref="L128:O128"/>
    <mergeCell ref="A150:D150"/>
    <mergeCell ref="A146:D146"/>
    <mergeCell ref="A148:D148"/>
    <mergeCell ref="A149:D149"/>
    <mergeCell ref="A147:D147"/>
    <mergeCell ref="BB147:BI147"/>
    <mergeCell ref="BB151:BI151"/>
    <mergeCell ref="E148:BA148"/>
    <mergeCell ref="E150:BA150"/>
    <mergeCell ref="BB149:BI149"/>
    <mergeCell ref="E149:BA149"/>
    <mergeCell ref="E151:BA151"/>
    <mergeCell ref="BB150:BI150"/>
    <mergeCell ref="BB148:BI148"/>
    <mergeCell ref="BB176:BI176"/>
    <mergeCell ref="E170:BA170"/>
    <mergeCell ref="E160:BA160"/>
    <mergeCell ref="E166:BA166"/>
    <mergeCell ref="BB161:BI161"/>
    <mergeCell ref="BB174:BI174"/>
    <mergeCell ref="BB168:BI168"/>
    <mergeCell ref="BB165:BI165"/>
    <mergeCell ref="BB169:BI169"/>
    <mergeCell ref="BB167:BI167"/>
  </mergeCells>
  <printOptions horizontalCentered="1"/>
  <pageMargins left="0.2362204724409449" right="0.2362204724409449" top="0.15748031496062992" bottom="0.11811023622047245" header="0.11811023622047245" footer="0.1968503937007874"/>
  <pageSetup fitToHeight="10000" horizontalDpi="600" verticalDpi="600" orientation="portrait" paperSize="9" scale="17" r:id="rId1"/>
  <rowBreaks count="1" manualBreakCount="1">
    <brk id="123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Lika</cp:lastModifiedBy>
  <cp:lastPrinted>2021-04-15T09:42:49Z</cp:lastPrinted>
  <dcterms:created xsi:type="dcterms:W3CDTF">1999-02-26T09:40:51Z</dcterms:created>
  <dcterms:modified xsi:type="dcterms:W3CDTF">2021-04-15T10:43:27Z</dcterms:modified>
  <cp:category/>
  <cp:version/>
  <cp:contentType/>
  <cp:contentStatus/>
</cp:coreProperties>
</file>