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461" windowWidth="19050" windowHeight="11760" tabRatio="457" activeTab="0"/>
  </bookViews>
  <sheets>
    <sheet name="Rab_uch_plan" sheetId="1" r:id="rId1"/>
    <sheet name="Лист1" sheetId="2" r:id="rId2"/>
  </sheets>
  <definedNames>
    <definedName name="_xlnm.Print_Titles" localSheetId="0">'Rab_uch_plan'!$26:$34</definedName>
    <definedName name="_xlnm.Print_Area" localSheetId="0">'Rab_uch_plan'!$A$1:$BI$220</definedName>
  </definedNames>
  <calcPr fullCalcOnLoad="1"/>
</workbook>
</file>

<file path=xl/sharedStrings.xml><?xml version="1.0" encoding="utf-8"?>
<sst xmlns="http://schemas.openxmlformats.org/spreadsheetml/2006/main" count="785" uniqueCount="430">
  <si>
    <t>::</t>
  </si>
  <si>
    <t>=</t>
  </si>
  <si>
    <t>О</t>
  </si>
  <si>
    <t>Х</t>
  </si>
  <si>
    <t xml:space="preserve"> //</t>
  </si>
  <si>
    <t xml:space="preserve"> Учебная практика</t>
  </si>
  <si>
    <t xml:space="preserve"> Каникулы</t>
  </si>
  <si>
    <t>Н е д е л ь   в   с е м е с т р е</t>
  </si>
  <si>
    <t>2.1</t>
  </si>
  <si>
    <t>Математика</t>
  </si>
  <si>
    <t>2.2</t>
  </si>
  <si>
    <t>Физика</t>
  </si>
  <si>
    <t>Охрана труда</t>
  </si>
  <si>
    <t>3.1</t>
  </si>
  <si>
    <t>3.2</t>
  </si>
  <si>
    <t>Преддипломная</t>
  </si>
  <si>
    <t xml:space="preserve"> </t>
  </si>
  <si>
    <t>из них:</t>
  </si>
  <si>
    <t>Количество зачетов</t>
  </si>
  <si>
    <t xml:space="preserve"> Экзаменационная сессия</t>
  </si>
  <si>
    <t xml:space="preserve"> Теоретическое обучение</t>
  </si>
  <si>
    <t>ИТОГО:</t>
  </si>
  <si>
    <t>__________________________</t>
  </si>
  <si>
    <t>Количество курсовых проектов</t>
  </si>
  <si>
    <t>Количество курсовых  работ</t>
  </si>
  <si>
    <t>Количество экзаменов</t>
  </si>
  <si>
    <t>Распределение по курсам и семестрам</t>
  </si>
  <si>
    <t>Инженерная графика</t>
  </si>
  <si>
    <t>Микроэкономика</t>
  </si>
  <si>
    <t>Макроэкономика</t>
  </si>
  <si>
    <t>Менеджмент</t>
  </si>
  <si>
    <t>Хозяйственное право</t>
  </si>
  <si>
    <t>Финансы предприятия</t>
  </si>
  <si>
    <t>Экономика предприятия</t>
  </si>
  <si>
    <t>Маркетинг</t>
  </si>
  <si>
    <t>Организация производства</t>
  </si>
  <si>
    <t>1.1</t>
  </si>
  <si>
    <t>1.2</t>
  </si>
  <si>
    <t>1.3</t>
  </si>
  <si>
    <t>семестр</t>
  </si>
  <si>
    <t>Название практики</t>
  </si>
  <si>
    <t>недель</t>
  </si>
  <si>
    <t>Каникулы</t>
  </si>
  <si>
    <t>Всего</t>
  </si>
  <si>
    <t xml:space="preserve"> Дипломное проектирование</t>
  </si>
  <si>
    <t>Производственная практика</t>
  </si>
  <si>
    <t>Коррупция и ее общественная опасность</t>
  </si>
  <si>
    <t>Обозначения:</t>
  </si>
  <si>
    <t>« ____ » _________________</t>
  </si>
  <si>
    <t>УТВЕРЖДАЮ</t>
  </si>
  <si>
    <t>1.1.1</t>
  </si>
  <si>
    <t>1.2.1</t>
  </si>
  <si>
    <t>1.3.1</t>
  </si>
  <si>
    <t>Белорусский язык /профессиональная лексика/</t>
  </si>
  <si>
    <t>4.</t>
  </si>
  <si>
    <t>Дополнительные виды обучения</t>
  </si>
  <si>
    <t>4.1</t>
  </si>
  <si>
    <t>∕</t>
  </si>
  <si>
    <t>Теоретическое обучение</t>
  </si>
  <si>
    <t>Дипломное проектирование</t>
  </si>
  <si>
    <t>Дисциплин всего было</t>
  </si>
  <si>
    <t>было</t>
  </si>
  <si>
    <t>стало</t>
  </si>
  <si>
    <t>зачетных единиц</t>
  </si>
  <si>
    <t>№ п/п</t>
  </si>
  <si>
    <t>Государственный компонент</t>
  </si>
  <si>
    <t>Всего зачетных единиц</t>
  </si>
  <si>
    <t>Бухгалтерский учет и аудит</t>
  </si>
  <si>
    <t xml:space="preserve">Статистика </t>
  </si>
  <si>
    <t xml:space="preserve">   Итоговая аттестация</t>
  </si>
  <si>
    <t>Часов в неделю / зачетных единиц</t>
  </si>
  <si>
    <t xml:space="preserve">Физическая культура </t>
  </si>
  <si>
    <t>1. График образовательного процесса</t>
  </si>
  <si>
    <t>II. Сводные данные по бюджету времени (в неделях)</t>
  </si>
  <si>
    <t>Учебные практики</t>
  </si>
  <si>
    <t>Экзаменационные сессии</t>
  </si>
  <si>
    <t>Производственные практики</t>
  </si>
  <si>
    <t>Итоговая аттестация</t>
  </si>
  <si>
    <t>III. План образовательного процесса</t>
  </si>
  <si>
    <t>Курсовая работа по учебной дисциплине "Бухгалтерский учет и аудит"</t>
  </si>
  <si>
    <t>Общее кол-во часов</t>
  </si>
  <si>
    <t>Зачетных единиц</t>
  </si>
  <si>
    <t>Защита населения и объектов от чрезвычайных ситуаций. Радиационная безопасность</t>
  </si>
  <si>
    <t>Регистрационный № _____________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</si>
  <si>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</si>
  <si>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</si>
  <si>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</si>
  <si>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</si>
  <si>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</si>
  <si>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</si>
  <si>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</si>
  <si>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</si>
  <si>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</si>
  <si>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</si>
  <si>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</si>
  <si>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</si>
  <si>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Экзамены</t>
  </si>
  <si>
    <t>Зачеты</t>
  </si>
  <si>
    <t>Лекции</t>
  </si>
  <si>
    <t>II курс</t>
  </si>
  <si>
    <t>III курс</t>
  </si>
  <si>
    <t>IV курс</t>
  </si>
  <si>
    <t>Основы эколого-энергетической устойчивости производства</t>
  </si>
  <si>
    <t>/1-6</t>
  </si>
  <si>
    <t>Информационные технологии в экономике</t>
  </si>
  <si>
    <t>Экономический анализ  деятельности предприятия</t>
  </si>
  <si>
    <t>Иностранный язык (профессиональная лексика)</t>
  </si>
  <si>
    <t>в том числе госкомпонент</t>
  </si>
  <si>
    <t>компонент УВО</t>
  </si>
  <si>
    <t>2018 г.</t>
  </si>
  <si>
    <t>/60</t>
  </si>
  <si>
    <t>/32</t>
  </si>
  <si>
    <t>/16</t>
  </si>
  <si>
    <t>/30</t>
  </si>
  <si>
    <t>Факультативы</t>
  </si>
  <si>
    <t>Первый заместитель</t>
  </si>
  <si>
    <t>Министра образования</t>
  </si>
  <si>
    <t>Республики Беларусь</t>
  </si>
  <si>
    <t>В.А. Богуш</t>
  </si>
  <si>
    <t>Специальность: 1-27 01 01 "Экономика и организация производства"</t>
  </si>
  <si>
    <t>Профилизация:  Экономика и организация производства (строительство)</t>
  </si>
  <si>
    <r>
      <t xml:space="preserve">Форма получения образования </t>
    </r>
    <r>
      <rPr>
        <b/>
        <u val="single"/>
        <sz val="20"/>
        <color indexed="10"/>
        <rFont val="Times New Roman"/>
        <family val="1"/>
      </rPr>
      <t>дневная</t>
    </r>
  </si>
  <si>
    <r>
      <t xml:space="preserve">Квалификация </t>
    </r>
    <r>
      <rPr>
        <b/>
        <u val="single"/>
        <sz val="20"/>
        <rFont val="Times New Roman"/>
        <family val="1"/>
      </rPr>
      <t>инженер-экономист</t>
    </r>
  </si>
  <si>
    <r>
      <t xml:space="preserve">Степень </t>
    </r>
    <r>
      <rPr>
        <b/>
        <u val="single"/>
        <sz val="20"/>
        <rFont val="Times New Roman"/>
        <family val="1"/>
      </rPr>
      <t>бакалавр</t>
    </r>
  </si>
  <si>
    <r>
      <t>Срок обучения</t>
    </r>
    <r>
      <rPr>
        <b/>
        <sz val="20"/>
        <rFont val="Times New Roman"/>
        <family val="1"/>
      </rPr>
      <t xml:space="preserve"> </t>
    </r>
    <r>
      <rPr>
        <b/>
        <u val="single"/>
        <sz val="20"/>
        <rFont val="Times New Roman"/>
        <family val="1"/>
      </rPr>
      <t>4 года</t>
    </r>
  </si>
  <si>
    <t>КУРСЫ</t>
  </si>
  <si>
    <t>I</t>
  </si>
  <si>
    <t>II</t>
  </si>
  <si>
    <t>III</t>
  </si>
  <si>
    <t>IV</t>
  </si>
  <si>
    <t>Количество академических часов</t>
  </si>
  <si>
    <t>Аудиторных</t>
  </si>
  <si>
    <t>Лабораторные</t>
  </si>
  <si>
    <t>Практические</t>
  </si>
  <si>
    <t>Семинарские</t>
  </si>
  <si>
    <t>1 семестр
17 недель</t>
  </si>
  <si>
    <t>2 семестр
17 недель</t>
  </si>
  <si>
    <t>3 семестр
17 недель</t>
  </si>
  <si>
    <t>4 семестр
17 недель</t>
  </si>
  <si>
    <t>5 семестр
17 недель</t>
  </si>
  <si>
    <t>6 семестр
17 недель</t>
  </si>
  <si>
    <t>7 семестр
17 недель</t>
  </si>
  <si>
    <t>Всего часов</t>
  </si>
  <si>
    <t>Ауд. часов</t>
  </si>
  <si>
    <t>Зач. единиц</t>
  </si>
  <si>
    <t>Код компетенции</t>
  </si>
  <si>
    <t xml:space="preserve">ТИПОВОЙ УЧЕБНЫЙ ПЛАН </t>
  </si>
  <si>
    <t>/</t>
  </si>
  <si>
    <t>Название модуля, учебной дисциплины, курсового проекта (курсовой работы)</t>
  </si>
  <si>
    <t>1.</t>
  </si>
  <si>
    <t>1.1.2</t>
  </si>
  <si>
    <t>1.1.3</t>
  </si>
  <si>
    <t>2.</t>
  </si>
  <si>
    <t xml:space="preserve">Компонент учреждения  образования </t>
  </si>
  <si>
    <t>2.1.1</t>
  </si>
  <si>
    <t>2.1.2</t>
  </si>
  <si>
    <t>2.2.1</t>
  </si>
  <si>
    <t>2.3.1</t>
  </si>
  <si>
    <t>3.</t>
  </si>
  <si>
    <t>Количество часов учебных занятий</t>
  </si>
  <si>
    <t>Количество часов учебных занятий в неделю</t>
  </si>
  <si>
    <t>IV. Учебные  практики</t>
  </si>
  <si>
    <t>V. Производственные  практики</t>
  </si>
  <si>
    <t>VI. Дипломное проектирование</t>
  </si>
  <si>
    <t>VII. Итоговая аттестация</t>
  </si>
  <si>
    <t xml:space="preserve">Инженерно-технологическая </t>
  </si>
  <si>
    <t>Дипломный проект</t>
  </si>
  <si>
    <t xml:space="preserve">Защита дипломного проекта в ГЭК </t>
  </si>
  <si>
    <t xml:space="preserve">Название </t>
  </si>
  <si>
    <t>VIII. Матрица компетенций</t>
  </si>
  <si>
    <t>Код 
компетенции</t>
  </si>
  <si>
    <t>Наименование компетенции</t>
  </si>
  <si>
    <t>Код модуля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</si>
  <si>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</si>
  <si>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</si>
  <si>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(должность представителя заинтересованного министерства или ведомства)</t>
  </si>
  <si>
    <t>С. А. Касперович</t>
  </si>
  <si>
    <t xml:space="preserve">     (подпись)    М.П.</t>
  </si>
  <si>
    <t xml:space="preserve">    (И.О.Фамилия)</t>
  </si>
  <si>
    <t xml:space="preserve">     (подпись)   </t>
  </si>
  <si>
    <t>(дата)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</si>
  <si>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</si>
  <si>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(название учебно-методического объединения)</t>
  </si>
  <si>
    <t>И. В. Титович</t>
  </si>
  <si>
    <t>(название научно-методического совета)</t>
  </si>
  <si>
    <t>Эксперт-нормоконтролер</t>
  </si>
  <si>
    <t xml:space="preserve">Центр развития инженерного образования и организации учебного процесса БНТУ </t>
  </si>
  <si>
    <t xml:space="preserve">Рекомендован к утверждению Президиумом Совета УМО </t>
  </si>
  <si>
    <t xml:space="preserve">(название учебно-методического объединения) </t>
  </si>
  <si>
    <t xml:space="preserve">Ознакомительная </t>
  </si>
  <si>
    <r>
      <t>Срок обучения</t>
    </r>
    <r>
      <rPr>
        <b/>
        <sz val="24"/>
        <rFont val="Times New Roman"/>
        <family val="1"/>
      </rPr>
      <t xml:space="preserve"> </t>
    </r>
    <r>
      <rPr>
        <b/>
        <u val="single"/>
        <sz val="24"/>
        <rFont val="Times New Roman"/>
        <family val="1"/>
      </rPr>
      <t>4 года</t>
    </r>
  </si>
  <si>
    <t>Организационно-экономическая</t>
  </si>
  <si>
    <t>О.С. Голубова</t>
  </si>
  <si>
    <t>А.С. Снарский</t>
  </si>
  <si>
    <t>Протокол № 3 от 08.02.2018 г.</t>
  </si>
  <si>
    <t>Заместитель председателя НМС по специальности 14-27 01 01 "Экономика и организация производства"</t>
  </si>
  <si>
    <t>БПК-2</t>
  </si>
  <si>
    <t>БПК-3</t>
  </si>
  <si>
    <t>БПК-4</t>
  </si>
  <si>
    <t>БПК-5</t>
  </si>
  <si>
    <t>БПК-6</t>
  </si>
  <si>
    <t>БПК-7</t>
  </si>
  <si>
    <t>Владеть основами графического изображения объектов, разработки и чтения чертежей</t>
  </si>
  <si>
    <t>БПК-1</t>
  </si>
  <si>
    <t xml:space="preserve">УК-1 </t>
  </si>
  <si>
    <t>УК-5</t>
  </si>
  <si>
    <t>СК-1</t>
  </si>
  <si>
    <t>СК-2</t>
  </si>
  <si>
    <t>СК-3</t>
  </si>
  <si>
    <t>СК-4</t>
  </si>
  <si>
    <t>СК-5</t>
  </si>
  <si>
    <t>Заместитель председателя УМО по специальности 1-27 01 01 "Экономика и организация производства"</t>
  </si>
  <si>
    <t xml:space="preserve">    (И.О. Фамилия)</t>
  </si>
  <si>
    <t>/6</t>
  </si>
  <si>
    <t>/34</t>
  </si>
  <si>
    <t>/50</t>
  </si>
  <si>
    <t>4.2</t>
  </si>
  <si>
    <t>II. Сводные данные по бюджету времени   (в неделях)</t>
  </si>
  <si>
    <t>3.3</t>
  </si>
  <si>
    <t>/68</t>
  </si>
  <si>
    <t>/340</t>
  </si>
  <si>
    <t>Модуль естественнонаучных дисциплин</t>
  </si>
  <si>
    <t>Модуль инженерных дисциплин</t>
  </si>
  <si>
    <t>1.4</t>
  </si>
  <si>
    <t>1.5</t>
  </si>
  <si>
    <t>Модуль экономических дисциплин</t>
  </si>
  <si>
    <t>1.6</t>
  </si>
  <si>
    <t>1.7</t>
  </si>
  <si>
    <t>Модуль  дисциплин безопасности жизнедеятельности</t>
  </si>
  <si>
    <t>1.8</t>
  </si>
  <si>
    <t>Модуль дисциплин бухгалтерского  учета, анализа и финансов</t>
  </si>
  <si>
    <t>2.5</t>
  </si>
  <si>
    <t>2.4</t>
  </si>
  <si>
    <t>2.6</t>
  </si>
  <si>
    <t>2.6.1</t>
  </si>
  <si>
    <t>2.6.2</t>
  </si>
  <si>
    <t>1.4.1</t>
  </si>
  <si>
    <t>1.4.2</t>
  </si>
  <si>
    <t>1.5.1</t>
  </si>
  <si>
    <t>1.5.2</t>
  </si>
  <si>
    <t>1.5.3</t>
  </si>
  <si>
    <t>1.5.4</t>
  </si>
  <si>
    <t>1.6.1</t>
  </si>
  <si>
    <t>1.6.2</t>
  </si>
  <si>
    <t>1.7.1</t>
  </si>
  <si>
    <t>1.7.2</t>
  </si>
  <si>
    <t>1.7.3</t>
  </si>
  <si>
    <t>1.8.1</t>
  </si>
  <si>
    <t>1.8.2</t>
  </si>
  <si>
    <t>1.8.3</t>
  </si>
  <si>
    <t>2.4.1</t>
  </si>
  <si>
    <t>2.5.1</t>
  </si>
  <si>
    <t>2.5.2</t>
  </si>
  <si>
    <t>2.2.2</t>
  </si>
  <si>
    <t>БПК-8</t>
  </si>
  <si>
    <t>БПК-9</t>
  </si>
  <si>
    <t>БПК-10</t>
  </si>
  <si>
    <t>БПК-11</t>
  </si>
  <si>
    <t>БПК-12</t>
  </si>
  <si>
    <t>БПК-13</t>
  </si>
  <si>
    <t>БПК-14</t>
  </si>
  <si>
    <t>Знать методы количественного анализа параметров равновесия в экономике, механизм формирования совместного равновесия на товарном и денежном рынках, модели экономического роста при формировании тенденций и перспектив развития макроэкономических процессов</t>
  </si>
  <si>
    <t>Быть способным применять навыки анализа, планирования, прогнозирования и регулирования финансовых потоков предприятия</t>
  </si>
  <si>
    <t>СК-6</t>
  </si>
  <si>
    <t>СК-7</t>
  </si>
  <si>
    <t>СК-8</t>
  </si>
  <si>
    <t>СК-9</t>
  </si>
  <si>
    <t>СК-10</t>
  </si>
  <si>
    <t>СК-11</t>
  </si>
  <si>
    <t>СК-12</t>
  </si>
  <si>
    <t>1.3.2</t>
  </si>
  <si>
    <t xml:space="preserve">Иностранный язык </t>
  </si>
  <si>
    <t>8 семестр
8 недель</t>
  </si>
  <si>
    <t>I курс</t>
  </si>
  <si>
    <t>УК-1</t>
  </si>
  <si>
    <t>по специальности 1 - 27 01 01 "Экономика и организация производства (по направлениям)"</t>
  </si>
  <si>
    <t>/158</t>
  </si>
  <si>
    <t>/116</t>
  </si>
  <si>
    <t>/100</t>
  </si>
  <si>
    <t>/390</t>
  </si>
  <si>
    <t>/374</t>
  </si>
  <si>
    <t>∕11</t>
  </si>
  <si>
    <t>Механика материалов</t>
  </si>
  <si>
    <t>Экономико-математические методы и модели</t>
  </si>
  <si>
    <t>Теория и методология дизайна</t>
  </si>
  <si>
    <t>Основы композиции</t>
  </si>
  <si>
    <t>Рисунок</t>
  </si>
  <si>
    <t>Цветоведение</t>
  </si>
  <si>
    <t>Производственные технологии</t>
  </si>
  <si>
    <t>Курсовой проект по учебной дисциплине "Производственные технологии"</t>
  </si>
  <si>
    <t>Методы поиска инновационных решений</t>
  </si>
  <si>
    <t>2.7.1</t>
  </si>
  <si>
    <t>Материалы, конструкции и технологии в промышленном дизайне</t>
  </si>
  <si>
    <t>Эргономика</t>
  </si>
  <si>
    <t>Компьтерные технологии в дизайн-проектировании</t>
  </si>
  <si>
    <t>2.8</t>
  </si>
  <si>
    <t>2.8.1</t>
  </si>
  <si>
    <t>2.9</t>
  </si>
  <si>
    <t>2.9.1</t>
  </si>
  <si>
    <t>Управление и развитие команды инновационного проекта</t>
  </si>
  <si>
    <t>Управление качеством и сертификация продукции и услуг</t>
  </si>
  <si>
    <t>Бизнес-планирование</t>
  </si>
  <si>
    <t>2.10</t>
  </si>
  <si>
    <t>2.10.1</t>
  </si>
  <si>
    <t>Стратегический менеджмент</t>
  </si>
  <si>
    <t>Курсовая работа по учебной дисциплине "Стратегический менеджмент"</t>
  </si>
  <si>
    <t>Электронный маркетинг</t>
  </si>
  <si>
    <t>Управление дизайн-проектами</t>
  </si>
  <si>
    <t>2.6.3</t>
  </si>
  <si>
    <t>2.6.4</t>
  </si>
  <si>
    <t>УК-4</t>
  </si>
  <si>
    <t>УК-2</t>
  </si>
  <si>
    <t>УК-3</t>
  </si>
  <si>
    <t>Владеть основными понятиями и законами физики, принципами экспериментального и теоретического изучения физических явления и процессов</t>
  </si>
  <si>
    <t>Владеть основными понятиями и методами линейной алгебры, аналитической геометрии, математического анализа,дифференциального и интегрального исчислений, анализа функций одной или нескольких переменных</t>
  </si>
  <si>
    <t>Применять знания о видах, химических и физических свойствах, конструктивных особенностях и эксплуатационных характеристиках различных материалов</t>
  </si>
  <si>
    <t xml:space="preserve">Владеть основными экономическими категориями, показателями эффективности и интенсивности использования ресурсов, способами многовариантного экономического анализнаучно-технической и производственной деятельности и методами изыскания резервов повышения эффективности производства </t>
  </si>
  <si>
    <t>Применять знания по ведению бухгалтерского учета, составлению бухгалтерской отчетности и автоматизации бухгалтерских операций</t>
  </si>
  <si>
    <t>Применять приемы экономического анализа и методики проведения тематического анализа всех аспектов финансово-хозяйственной деятельности предприятия</t>
  </si>
  <si>
    <t>СК-13</t>
  </si>
  <si>
    <t>СК-14</t>
  </si>
  <si>
    <t>СК-15</t>
  </si>
  <si>
    <t>СК-16</t>
  </si>
  <si>
    <t>СК-17</t>
  </si>
  <si>
    <t>СК-18</t>
  </si>
  <si>
    <t>Быть способным использовать информационные технологии, программное обеспечение и сетевые компьютерные технологии и базы данных в своей предметной области</t>
  </si>
  <si>
    <t>Применять методы количественного анализа, математического моделирования и оптимизации экономических процессов</t>
  </si>
  <si>
    <t>Владеть методологией и общими закономерностями функционирования и развития дизайн-деятельности на основе развития техники и технологии</t>
  </si>
  <si>
    <t>Быть способным разрабатывать сборочные, деталировочные чертежи и технологические карты, нормировать и контролировать расходы ресурсов на производство работ</t>
  </si>
  <si>
    <t>Владеть знаниями о видах объектов интеллектуальной собственности и методах их оформления, использования и защиты</t>
  </si>
  <si>
    <t>Владеть методами генерации инновационных решений и разработки инновационных стратегий предприятия</t>
  </si>
  <si>
    <t>Проводить анализ, оценку и обосновывать выбор прогрессивных материалов, конструктивных и технологических решений в дизайн-проектах</t>
  </si>
  <si>
    <t>Быть способным оценивать рыночное положение предприятия и разрабатывать количественные и качественные показатели стратегческого развития предприятия</t>
  </si>
  <si>
    <t>Быть способным управлять дизайн-проектами на всех стадиях проектного цикла, для разных видов  деятельности</t>
  </si>
  <si>
    <r>
      <t xml:space="preserve">2 </t>
    </r>
    <r>
      <rPr>
        <sz val="26"/>
        <rFont val="Times New Roman"/>
        <family val="1"/>
      </rPr>
      <t>При составлении учебных планов учреждений</t>
    </r>
    <r>
      <rPr>
        <vertAlign val="superscript"/>
        <sz val="26"/>
        <rFont val="Times New Roman"/>
        <family val="1"/>
      </rPr>
      <t xml:space="preserve"> </t>
    </r>
    <r>
      <rPr>
        <sz val="26"/>
        <rFont val="Times New Roman"/>
        <family val="1"/>
      </rPr>
      <t xml:space="preserve">высшего образования учебная дисциплина «Основы управления интеллектуальной собственностью» планируется в качестве дисциплины </t>
    </r>
  </si>
  <si>
    <t>компонента учреждения высшего образования, дисциплины по выбору или факультативной дисциплины</t>
  </si>
  <si>
    <t>Разработан в качестве примера реализации образовательного стандарта по специальности 1-27 03 02  "Управление дизайн-проектами на промышленном предприятии"</t>
  </si>
  <si>
    <t>Философия</t>
  </si>
  <si>
    <t>Политология</t>
  </si>
  <si>
    <t>Модуль базовых дизайнерских дисциплин</t>
  </si>
  <si>
    <t>1.6.3</t>
  </si>
  <si>
    <t>1.6.4</t>
  </si>
  <si>
    <t>4,6,8</t>
  </si>
  <si>
    <t>3*,5*,7*</t>
  </si>
  <si>
    <t>1*</t>
  </si>
  <si>
    <t>2.3</t>
  </si>
  <si>
    <t>2.4.2</t>
  </si>
  <si>
    <t>2.7</t>
  </si>
  <si>
    <t>2.7.2</t>
  </si>
  <si>
    <t>2.7.3</t>
  </si>
  <si>
    <t>2.7.4</t>
  </si>
  <si>
    <t>2.7.5</t>
  </si>
  <si>
    <t>1.6.2, 1.6.3, 1.6.4</t>
  </si>
  <si>
    <t>Разрабатывать варианты организационно-технических схем, детальные календарные планы и графики обеспечения материально-техническими ресурсами, оперативные планы</t>
  </si>
  <si>
    <t>2.2.2, 2.7.1</t>
  </si>
  <si>
    <t>Курсовая работа по учебной дисциплине "Бизнес-планирование"</t>
  </si>
  <si>
    <t>Курсовой проект по учебной дисциплине "Управление дизайн-проектами"</t>
  </si>
  <si>
    <t>Курсовой проект по учебной дисциплине "Экономический анализ деятельности предприятия"</t>
  </si>
  <si>
    <t xml:space="preserve">УК-2 </t>
  </si>
  <si>
    <t xml:space="preserve">УК-3 </t>
  </si>
  <si>
    <t>Обладать базовыми навыками коммуникации на  иностранных языках для решения задач межличностного и межкультурного взаимодействия</t>
  </si>
  <si>
    <t>СК-19</t>
  </si>
  <si>
    <t>Владеть иностранным языком для решения профессиональных задач, работы с профессиональной литературой и общения со специалистами</t>
  </si>
  <si>
    <t>Владеть способностью самостоятельно моделировать варианты потребительского выбора и оптимальные варианты поведения организации, оценивать влияние внешних факторов на рыночное равновесие</t>
  </si>
  <si>
    <t>Применять знания и навыки изучения рынка, разработки товарной политики, продвижения товаров, оценки конкурентоспособности товаров и предприятий</t>
  </si>
  <si>
    <t>Анализировать композиционные, конструктивные и колористические решения продуктов дизайн-деятельности</t>
  </si>
  <si>
    <t xml:space="preserve">УК-5 </t>
  </si>
  <si>
    <t>Обладать базовыми навыками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</t>
  </si>
  <si>
    <t>Владеть навыками здоровьесбережения</t>
  </si>
  <si>
    <t>УК-7</t>
  </si>
  <si>
    <t>Знать основы хозяйственного права, договорную практику, юридические основы хозяйственной деятельности физических и юридических лиц</t>
  </si>
  <si>
    <t>Основы управления интеллектуальной собственностью 2</t>
  </si>
  <si>
    <t>Быть способным принимать решения и контролировать их исполнение, развивать культуру межличностного общения, распредалять обязанности и определять степень ответственности работников при реализации инновационных проектов</t>
  </si>
  <si>
    <t>Быть способным применять на практике знания о современной системе менеджмента качества, методах планирования, анализа, оценки и обеспечения выпуска качественной продукции</t>
  </si>
  <si>
    <t>Быть способным производить разработку бизнес-планов для различных уровней принятия решений</t>
  </si>
  <si>
    <t>Быть способным формировать образное решение объекта проектирования, разрабатывать дизайн-концепцию при решении проблем функционально-технического и художественно-композиционного формообразования систем различной качественной природы, степени сложности и социально-культурной значимости</t>
  </si>
  <si>
    <t>Социология</t>
  </si>
  <si>
    <t>СК-20</t>
  </si>
  <si>
    <t>БПК-8, СК-1</t>
  </si>
  <si>
    <t>Быть способным применять на практике знания о современных принципах, организационных формах, видах и способах статистического наблюдения для решения практических задач в области менеджмента и бизнеса</t>
  </si>
  <si>
    <t>Применять  специальное программное обеспечение в дизайн-проектировании</t>
  </si>
  <si>
    <t>Владеть методами принятия управленческих решений, основными принципами, методами и технологиями менеджмента</t>
  </si>
  <si>
    <t xml:space="preserve">История </t>
  </si>
  <si>
    <t>Психология труда / История мировой культуры</t>
  </si>
  <si>
    <t>Политические институты и политические процессы / Логика</t>
  </si>
  <si>
    <t>Владеть культурой мышления, быть способным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</t>
  </si>
  <si>
    <t xml:space="preserve">Владеть высоким уровнем культуры политического мышления и поведения, позволяющего быть активным участником политической жизни общества, понимать сущность, ценности и принципы идеологии белорусского государства. </t>
  </si>
  <si>
    <t>1.1.2, 2.1.2</t>
  </si>
  <si>
    <t xml:space="preserve"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 </t>
  </si>
  <si>
    <t xml:space="preserve">Быть способным анализировать и использовать полученную социологическую информацию, обеспечивать социологическое сопровождение создания и реализации научных, технических, социальных инноваций </t>
  </si>
  <si>
    <t xml:space="preserve">УК-6 </t>
  </si>
  <si>
    <t xml:space="preserve">УК-8 </t>
  </si>
  <si>
    <t>УК-9</t>
  </si>
  <si>
    <t>УК-10</t>
  </si>
  <si>
    <t>Знать специфику и закономерности развития мировых культур</t>
  </si>
  <si>
    <t>Проектирование взаимодействия и коммуникативный дизайн</t>
  </si>
  <si>
    <t>Дизайн-проектирование</t>
  </si>
  <si>
    <t>Курсовой проект по учебной дисциплине "Дизайн-проектирование"</t>
  </si>
  <si>
    <t>Введение в специальность</t>
  </si>
  <si>
    <t>Курсовая работа по учебной дисциплине "Макроэкономика"</t>
  </si>
  <si>
    <t>Курсовая работа по учебной дисциплине "Экономика предприятия"</t>
  </si>
  <si>
    <t>Курсовой проект по учебной дисциплине "Организация производства"</t>
  </si>
  <si>
    <t>Специальность: 1-27 03 02  Управление дизайн-проектами на промышленном предприятии</t>
  </si>
  <si>
    <r>
      <t xml:space="preserve">Модуль социально-гуманитарных дисциплин </t>
    </r>
    <r>
      <rPr>
        <b/>
        <i/>
        <sz val="22"/>
        <color indexed="10"/>
        <rFont val="Times New Roman"/>
        <family val="1"/>
      </rPr>
      <t>1</t>
    </r>
  </si>
  <si>
    <r>
      <t>1.1.</t>
    </r>
    <r>
      <rPr>
        <sz val="22"/>
        <color indexed="10"/>
        <rFont val="Times New Roman"/>
        <family val="1"/>
      </rPr>
      <t>4</t>
    </r>
  </si>
  <si>
    <r>
      <t>Квалификация</t>
    </r>
    <r>
      <rPr>
        <sz val="24"/>
        <color indexed="10"/>
        <rFont val="Times New Roman"/>
        <family val="1"/>
      </rPr>
      <t xml:space="preserve"> </t>
    </r>
    <r>
      <rPr>
        <b/>
        <u val="single"/>
        <sz val="24"/>
        <color indexed="10"/>
        <rFont val="Times New Roman"/>
        <family val="1"/>
      </rPr>
      <t>менеджер-дизайнер</t>
    </r>
  </si>
  <si>
    <t>Модульсоциально-гуманитарных дисциплин 2</t>
  </si>
  <si>
    <t>Модуль дисциплин информационных технологий и экономико-математического моделирования</t>
  </si>
  <si>
    <t>Модуль управленческих дисциплин</t>
  </si>
  <si>
    <t>Модуль лингвистический 1</t>
  </si>
  <si>
    <t>Модуль лингвистический 2</t>
  </si>
  <si>
    <t>Модуль дизайн-проектирования 1</t>
  </si>
  <si>
    <t>Модуль дизайн-проектирования 2</t>
  </si>
  <si>
    <t>Модуль управления дизайн-проектами</t>
  </si>
  <si>
    <t>Модуль реализации объектов интеллектуальной собственности</t>
  </si>
  <si>
    <t>Модуль технологический</t>
  </si>
  <si>
    <t>Модуль подготовки и планирования дизайн-проектов</t>
  </si>
  <si>
    <t>2.7.6</t>
  </si>
  <si>
    <t>2.7.7</t>
  </si>
  <si>
    <t>Быть способным оценивать экологическую и энергетическую устойчивость материалов, технологий и производств, формировать меры защиты населения в чрезвычайных ситуациях, обеспечивать радиационную безопасность, разрабатывать мероприятия по охране труда, способы и методы безопасного производства работ, защиты жизни и здоровья людей</t>
  </si>
  <si>
    <t>УК-8/УК-9</t>
  </si>
  <si>
    <t>УК-6</t>
  </si>
  <si>
    <t>УК-2 / УК-10</t>
  </si>
  <si>
    <t>Уметь анализировать социально-психологические феномены трудовой деятельности, прогнозировать тенденции развития социально-психологических явлений в инженерной деятельности использовать социально-психологические знания при решении задач профессиональной деятельности</t>
  </si>
  <si>
    <t>Владеть логическим мышлением, иметь навыки применения основных логических операций для решения задач межличностного и профессионального общения.</t>
  </si>
  <si>
    <t>Анализировать  конструктивные и эргономические  решения продуктов дизайн-деятельности</t>
  </si>
  <si>
    <t>Владеть знаниями о проектировании интерактивных цифровых систем, сред, услуг, взаимодействии человека и электронных устройств</t>
  </si>
  <si>
    <t>1 Предусмотрен дифференцированный зачет</t>
  </si>
  <si>
    <t>2.2.1, 2.7.7</t>
  </si>
  <si>
    <t>1.6.1, 2.7.7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</si>
</sst>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%"/>
    <numFmt numFmtId="166" formatCode="#,##0.0"/>
    <numFmt numFmtId="167" formatCode="0.0"/>
  </numFmts>
  <fonts count="10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20"/>
      <color indexed="1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26"/>
      <name val="Times New Roman"/>
      <family val="1"/>
    </font>
    <font>
      <b/>
      <sz val="21"/>
      <name val="Times New Roman"/>
      <family val="1"/>
    </font>
    <font>
      <sz val="16"/>
      <color indexed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vertAlign val="superscript"/>
      <sz val="26"/>
      <name val="Times New Roman"/>
      <family val="1"/>
    </font>
    <font>
      <b/>
      <i/>
      <sz val="22"/>
      <name val="Times New Roman"/>
      <family val="1"/>
    </font>
    <font>
      <b/>
      <i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24"/>
      <color indexed="10"/>
      <name val="Times New Roman"/>
      <family val="1"/>
    </font>
    <font>
      <b/>
      <u val="single"/>
      <sz val="24"/>
      <color indexed="10"/>
      <name val="Times New Roman"/>
      <family val="1"/>
    </font>
    <font>
      <sz val="10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9"/>
      <name val="Times New Roman"/>
      <family val="1"/>
    </font>
    <font>
      <b/>
      <sz val="2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9"/>
      <name val="Times New Roman"/>
      <family val="1"/>
    </font>
    <font>
      <b/>
      <sz val="18"/>
      <color indexed="9"/>
      <name val="Times New Roman"/>
      <family val="1"/>
    </font>
    <font>
      <sz val="22"/>
      <color indexed="9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10"/>
      <name val="Times New Roman"/>
      <family val="1"/>
    </font>
    <font>
      <b/>
      <sz val="22"/>
      <color indexed="9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22"/>
      <color rgb="FFFF000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sz val="20"/>
      <color theme="0"/>
      <name val="Times New Roman"/>
      <family val="1"/>
    </font>
    <font>
      <sz val="22"/>
      <color theme="0"/>
      <name val="Times New Roman"/>
      <family val="1"/>
    </font>
    <font>
      <b/>
      <sz val="22"/>
      <color theme="0"/>
      <name val="Times New Roman"/>
      <family val="1"/>
    </font>
    <font>
      <b/>
      <sz val="18"/>
      <color theme="0"/>
      <name val="Times New Roman"/>
      <family val="1"/>
    </font>
    <font>
      <b/>
      <i/>
      <sz val="22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22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2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hair"/>
      <top/>
      <bottom style="medium"/>
    </border>
    <border>
      <left style="medium"/>
      <right style="thin"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thin"/>
      <top style="medium"/>
      <bottom/>
    </border>
    <border>
      <left/>
      <right style="hair"/>
      <top style="medium"/>
      <bottom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hair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04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49" fontId="13" fillId="0" borderId="34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top"/>
    </xf>
    <xf numFmtId="164" fontId="9" fillId="0" borderId="41" xfId="0" applyNumberFormat="1" applyFont="1" applyFill="1" applyBorder="1" applyAlignment="1">
      <alignment horizontal="center" vertical="top"/>
    </xf>
    <xf numFmtId="164" fontId="9" fillId="0" borderId="42" xfId="0" applyNumberFormat="1" applyFont="1" applyFill="1" applyBorder="1" applyAlignment="1">
      <alignment horizontal="center" vertical="top"/>
    </xf>
    <xf numFmtId="164" fontId="9" fillId="0" borderId="43" xfId="0" applyNumberFormat="1" applyFont="1" applyFill="1" applyBorder="1" applyAlignment="1">
      <alignment horizontal="center" vertical="top"/>
    </xf>
    <xf numFmtId="164" fontId="9" fillId="0" borderId="44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16" fillId="0" borderId="46" xfId="0" applyNumberFormat="1" applyFont="1" applyFill="1" applyBorder="1" applyAlignment="1">
      <alignment horizontal="center"/>
    </xf>
    <xf numFmtId="164" fontId="16" fillId="0" borderId="47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16" fillId="0" borderId="61" xfId="0" applyNumberFormat="1" applyFont="1" applyFill="1" applyBorder="1" applyAlignment="1">
      <alignment horizontal="center"/>
    </xf>
    <xf numFmtId="164" fontId="16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 vertical="top"/>
    </xf>
    <xf numFmtId="164" fontId="9" fillId="0" borderId="53" xfId="0" applyNumberFormat="1" applyFont="1" applyFill="1" applyBorder="1" applyAlignment="1">
      <alignment horizontal="center" vertical="top"/>
    </xf>
    <xf numFmtId="164" fontId="9" fillId="0" borderId="65" xfId="0" applyNumberFormat="1" applyFont="1" applyFill="1" applyBorder="1" applyAlignment="1">
      <alignment horizontal="center" vertical="top"/>
    </xf>
    <xf numFmtId="164" fontId="9" fillId="0" borderId="66" xfId="0" applyNumberFormat="1" applyFont="1" applyFill="1" applyBorder="1" applyAlignment="1">
      <alignment horizontal="center" vertical="top"/>
    </xf>
    <xf numFmtId="0" fontId="14" fillId="0" borderId="67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7" fillId="0" borderId="0" xfId="0" applyFont="1" applyFill="1" applyAlignment="1">
      <alignment horizontal="center" vertical="top" wrapText="1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Fill="1" applyAlignment="1">
      <alignment vertical="top" wrapText="1"/>
    </xf>
    <xf numFmtId="0" fontId="88" fillId="0" borderId="0" xfId="0" applyFont="1" applyFill="1" applyAlignment="1">
      <alignment vertical="top"/>
    </xf>
    <xf numFmtId="0" fontId="88" fillId="0" borderId="69" xfId="0" applyFont="1" applyFill="1" applyBorder="1" applyAlignment="1">
      <alignment vertical="top"/>
    </xf>
    <xf numFmtId="0" fontId="88" fillId="0" borderId="0" xfId="0" applyFont="1" applyFill="1" applyBorder="1" applyAlignment="1">
      <alignment horizontal="center" vertical="top"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horizontal="left" vertical="top"/>
    </xf>
    <xf numFmtId="0" fontId="89" fillId="0" borderId="0" xfId="0" applyFont="1" applyFill="1" applyBorder="1" applyAlignment="1">
      <alignment vertical="top" wrapText="1"/>
    </xf>
    <xf numFmtId="0" fontId="87" fillId="0" borderId="0" xfId="0" applyFont="1" applyFill="1" applyAlignment="1">
      <alignment vertical="center" wrapText="1"/>
    </xf>
    <xf numFmtId="0" fontId="87" fillId="0" borderId="0" xfId="0" applyFont="1" applyFill="1" applyAlignment="1">
      <alignment vertical="top"/>
    </xf>
    <xf numFmtId="0" fontId="87" fillId="0" borderId="0" xfId="0" applyFont="1" applyFill="1" applyAlignment="1">
      <alignment horizontal="center" vertical="top"/>
    </xf>
    <xf numFmtId="164" fontId="9" fillId="0" borderId="61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166" fontId="13" fillId="0" borderId="12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87" fillId="0" borderId="18" xfId="0" applyFont="1" applyFill="1" applyBorder="1" applyAlignment="1">
      <alignment vertical="top" wrapText="1"/>
    </xf>
    <xf numFmtId="0" fontId="87" fillId="0" borderId="0" xfId="0" applyFont="1" applyFill="1" applyBorder="1" applyAlignment="1">
      <alignment/>
    </xf>
    <xf numFmtId="0" fontId="87" fillId="0" borderId="18" xfId="0" applyFont="1" applyFill="1" applyBorder="1" applyAlignment="1">
      <alignment horizontal="left" vertical="top" wrapText="1"/>
    </xf>
    <xf numFmtId="4" fontId="91" fillId="0" borderId="0" xfId="0" applyNumberFormat="1" applyFont="1" applyFill="1" applyAlignment="1">
      <alignment vertical="center"/>
    </xf>
    <xf numFmtId="4" fontId="91" fillId="0" borderId="12" xfId="0" applyNumberFormat="1" applyFont="1" applyFill="1" applyBorder="1" applyAlignment="1">
      <alignment vertical="center"/>
    </xf>
    <xf numFmtId="4" fontId="91" fillId="0" borderId="31" xfId="0" applyNumberFormat="1" applyFont="1" applyFill="1" applyBorder="1" applyAlignment="1">
      <alignment horizontal="center" vertical="center"/>
    </xf>
    <xf numFmtId="4" fontId="91" fillId="0" borderId="19" xfId="0" applyNumberFormat="1" applyFont="1" applyFill="1" applyBorder="1" applyAlignment="1">
      <alignment vertical="center"/>
    </xf>
    <xf numFmtId="4" fontId="91" fillId="0" borderId="0" xfId="0" applyNumberFormat="1" applyFont="1" applyFill="1" applyAlignment="1">
      <alignment horizontal="left" vertical="center"/>
    </xf>
    <xf numFmtId="166" fontId="88" fillId="0" borderId="12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 wrapText="1"/>
    </xf>
    <xf numFmtId="0" fontId="89" fillId="0" borderId="0" xfId="0" applyFont="1" applyFill="1" applyAlignment="1">
      <alignment/>
    </xf>
    <xf numFmtId="4" fontId="91" fillId="0" borderId="0" xfId="0" applyNumberFormat="1" applyFont="1" applyFill="1" applyAlignment="1">
      <alignment/>
    </xf>
    <xf numFmtId="0" fontId="92" fillId="0" borderId="0" xfId="0" applyFont="1" applyFill="1" applyAlignment="1">
      <alignment horizontal="center"/>
    </xf>
    <xf numFmtId="0" fontId="92" fillId="0" borderId="0" xfId="0" applyFont="1" applyFill="1" applyAlignment="1">
      <alignment horizontal="left"/>
    </xf>
    <xf numFmtId="0" fontId="92" fillId="0" borderId="0" xfId="0" applyFont="1" applyFill="1" applyAlignment="1">
      <alignment horizontal="left" wrapText="1"/>
    </xf>
    <xf numFmtId="0" fontId="13" fillId="0" borderId="31" xfId="0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4" fontId="91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left" vertical="top" wrapText="1"/>
    </xf>
    <xf numFmtId="0" fontId="87" fillId="0" borderId="0" xfId="0" applyFont="1" applyFill="1" applyAlignment="1">
      <alignment horizontal="left" vertical="top"/>
    </xf>
    <xf numFmtId="0" fontId="89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textRotation="90"/>
    </xf>
    <xf numFmtId="0" fontId="12" fillId="0" borderId="18" xfId="0" applyFont="1" applyFill="1" applyBorder="1" applyAlignment="1">
      <alignment horizontal="center" textRotation="90"/>
    </xf>
    <xf numFmtId="0" fontId="88" fillId="0" borderId="69" xfId="0" applyFont="1" applyFill="1" applyBorder="1" applyAlignment="1">
      <alignment horizontal="center" vertical="top"/>
    </xf>
    <xf numFmtId="0" fontId="87" fillId="0" borderId="18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left" vertical="top" wrapText="1"/>
    </xf>
    <xf numFmtId="0" fontId="87" fillId="0" borderId="0" xfId="0" applyFont="1" applyFill="1" applyAlignment="1">
      <alignment horizontal="left"/>
    </xf>
    <xf numFmtId="0" fontId="88" fillId="0" borderId="0" xfId="0" applyFont="1" applyFill="1" applyBorder="1" applyAlignment="1">
      <alignment horizontal="center" vertical="top" wrapText="1"/>
    </xf>
    <xf numFmtId="0" fontId="88" fillId="0" borderId="69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left" vertical="top"/>
    </xf>
    <xf numFmtId="0" fontId="9" fillId="0" borderId="73" xfId="0" applyFont="1" applyFill="1" applyBorder="1" applyAlignment="1">
      <alignment horizontal="center" vertical="center" textRotation="90"/>
    </xf>
    <xf numFmtId="0" fontId="9" fillId="0" borderId="74" xfId="0" applyFont="1" applyFill="1" applyBorder="1" applyAlignment="1">
      <alignment horizontal="center" vertical="center" textRotation="90"/>
    </xf>
    <xf numFmtId="0" fontId="9" fillId="0" borderId="75" xfId="0" applyFont="1" applyFill="1" applyBorder="1" applyAlignment="1">
      <alignment horizontal="center" vertical="center" textRotation="90"/>
    </xf>
    <xf numFmtId="0" fontId="13" fillId="0" borderId="68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textRotation="90" wrapText="1"/>
    </xf>
    <xf numFmtId="0" fontId="13" fillId="0" borderId="71" xfId="0" applyFont="1" applyFill="1" applyBorder="1" applyAlignment="1">
      <alignment horizontal="center" vertical="center" textRotation="90" wrapText="1"/>
    </xf>
    <xf numFmtId="0" fontId="13" fillId="0" borderId="72" xfId="0" applyFont="1" applyFill="1" applyBorder="1" applyAlignment="1">
      <alignment horizontal="center" vertical="center" textRotation="90" wrapText="1"/>
    </xf>
    <xf numFmtId="0" fontId="13" fillId="0" borderId="68" xfId="0" applyFont="1" applyFill="1" applyBorder="1" applyAlignment="1">
      <alignment horizontal="center" vertical="center" textRotation="90"/>
    </xf>
    <xf numFmtId="0" fontId="13" fillId="0" borderId="85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82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84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4" fillId="0" borderId="86" xfId="0" applyFont="1" applyFill="1" applyBorder="1" applyAlignment="1">
      <alignment horizontal="center" vertical="center" wrapText="1"/>
    </xf>
    <xf numFmtId="0" fontId="94" fillId="0" borderId="87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95" fillId="0" borderId="90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8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left" vertical="center" wrapText="1"/>
    </xf>
    <xf numFmtId="0" fontId="96" fillId="0" borderId="68" xfId="0" applyFont="1" applyFill="1" applyBorder="1" applyAlignment="1">
      <alignment horizontal="left" vertical="center" wrapText="1"/>
    </xf>
    <xf numFmtId="49" fontId="95" fillId="0" borderId="68" xfId="0" applyNumberFormat="1" applyFont="1" applyFill="1" applyBorder="1" applyAlignment="1">
      <alignment horizontal="center" vertical="center" wrapText="1"/>
    </xf>
    <xf numFmtId="49" fontId="95" fillId="0" borderId="85" xfId="0" applyNumberFormat="1" applyFont="1" applyFill="1" applyBorder="1" applyAlignment="1">
      <alignment horizontal="center" vertical="center" wrapText="1"/>
    </xf>
    <xf numFmtId="0" fontId="95" fillId="0" borderId="91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left" vertical="center" wrapText="1"/>
    </xf>
    <xf numFmtId="0" fontId="96" fillId="0" borderId="12" xfId="0" applyFont="1" applyFill="1" applyBorder="1" applyAlignment="1">
      <alignment horizontal="left" vertical="center" wrapText="1"/>
    </xf>
    <xf numFmtId="49" fontId="95" fillId="0" borderId="12" xfId="0" applyNumberFormat="1" applyFont="1" applyFill="1" applyBorder="1" applyAlignment="1">
      <alignment horizontal="center" vertical="center" wrapText="1"/>
    </xf>
    <xf numFmtId="49" fontId="95" fillId="0" borderId="82" xfId="0" applyNumberFormat="1" applyFont="1" applyFill="1" applyBorder="1" applyAlignment="1">
      <alignment horizontal="center" vertical="center" wrapText="1"/>
    </xf>
    <xf numFmtId="49" fontId="95" fillId="0" borderId="92" xfId="0" applyNumberFormat="1" applyFont="1" applyFill="1" applyBorder="1" applyAlignment="1">
      <alignment horizontal="center" vertical="center" wrapText="1"/>
    </xf>
    <xf numFmtId="49" fontId="95" fillId="0" borderId="10" xfId="0" applyNumberFormat="1" applyFont="1" applyFill="1" applyBorder="1" applyAlignment="1">
      <alignment horizontal="center" vertical="center" wrapText="1"/>
    </xf>
    <xf numFmtId="49" fontId="95" fillId="0" borderId="93" xfId="0" applyNumberFormat="1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84" xfId="0" applyNumberFormat="1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82" xfId="0" applyNumberFormat="1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82" xfId="0" applyNumberFormat="1" applyFont="1" applyFill="1" applyBorder="1" applyAlignment="1">
      <alignment horizontal="center" vertical="center" wrapText="1"/>
    </xf>
    <xf numFmtId="49" fontId="27" fillId="0" borderId="9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93" xfId="0" applyNumberFormat="1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 textRotation="90" wrapText="1"/>
    </xf>
    <xf numFmtId="0" fontId="12" fillId="0" borderId="68" xfId="0" applyFont="1" applyFill="1" applyBorder="1" applyAlignment="1">
      <alignment horizontal="center" vertical="center" textRotation="90" wrapText="1"/>
    </xf>
    <xf numFmtId="0" fontId="12" fillId="0" borderId="83" xfId="0" applyFont="1" applyFill="1" applyBorder="1" applyAlignment="1">
      <alignment horizontal="center" vertical="center" textRotation="90" wrapText="1"/>
    </xf>
    <xf numFmtId="0" fontId="14" fillId="0" borderId="83" xfId="0" applyFont="1" applyFill="1" applyBorder="1" applyAlignment="1">
      <alignment horizontal="center" vertical="center" textRotation="90" wrapText="1"/>
    </xf>
    <xf numFmtId="0" fontId="12" fillId="0" borderId="7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 textRotation="90" wrapText="1"/>
    </xf>
    <xf numFmtId="0" fontId="14" fillId="0" borderId="95" xfId="0" applyFont="1" applyFill="1" applyBorder="1" applyAlignment="1">
      <alignment horizontal="center" vertical="center" textRotation="90" wrapText="1"/>
    </xf>
    <xf numFmtId="0" fontId="12" fillId="0" borderId="72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96" xfId="0" applyFont="1" applyFill="1" applyBorder="1" applyAlignment="1">
      <alignment horizontal="center" vertical="center" textRotation="90" wrapText="1"/>
    </xf>
    <xf numFmtId="0" fontId="14" fillId="0" borderId="96" xfId="0" applyFont="1" applyFill="1" applyBorder="1" applyAlignment="1">
      <alignment horizontal="center" vertical="center" textRotation="90" wrapText="1"/>
    </xf>
    <xf numFmtId="0" fontId="14" fillId="0" borderId="70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vertical="center"/>
    </xf>
    <xf numFmtId="0" fontId="4" fillId="0" borderId="102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textRotation="90" wrapText="1"/>
    </xf>
    <xf numFmtId="0" fontId="14" fillId="0" borderId="81" xfId="0" applyFont="1" applyFill="1" applyBorder="1" applyAlignment="1">
      <alignment horizontal="center" vertical="center" textRotation="90" wrapText="1"/>
    </xf>
    <xf numFmtId="0" fontId="14" fillId="0" borderId="103" xfId="0" applyFont="1" applyFill="1" applyBorder="1" applyAlignment="1">
      <alignment horizontal="center" vertical="center" textRotation="90" wrapText="1"/>
    </xf>
    <xf numFmtId="0" fontId="14" fillId="0" borderId="77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 textRotation="90" wrapText="1"/>
    </xf>
    <xf numFmtId="0" fontId="14" fillId="0" borderId="80" xfId="0" applyFont="1" applyFill="1" applyBorder="1" applyAlignment="1">
      <alignment horizontal="center" vertical="center" textRotation="90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14" fillId="0" borderId="105" xfId="0" applyFont="1" applyFill="1" applyBorder="1" applyAlignment="1">
      <alignment horizontal="center" vertical="center" textRotation="90" wrapText="1"/>
    </xf>
    <xf numFmtId="0" fontId="14" fillId="0" borderId="106" xfId="0" applyFont="1" applyFill="1" applyBorder="1" applyAlignment="1">
      <alignment horizontal="center" vertical="center" textRotation="90" wrapText="1"/>
    </xf>
    <xf numFmtId="0" fontId="14" fillId="0" borderId="69" xfId="0" applyFont="1" applyFill="1" applyBorder="1" applyAlignment="1">
      <alignment horizontal="center" vertical="center" textRotation="90" wrapText="1"/>
    </xf>
    <xf numFmtId="0" fontId="14" fillId="0" borderId="107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9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92" xfId="0" applyFont="1" applyFill="1" applyBorder="1" applyAlignment="1">
      <alignment horizontal="center" vertical="center" textRotation="90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vertical="center"/>
    </xf>
    <xf numFmtId="0" fontId="25" fillId="0" borderId="71" xfId="0" applyFont="1" applyFill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92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09" xfId="0" applyFont="1" applyFill="1" applyBorder="1" applyAlignment="1">
      <alignment horizontal="center" vertical="center" textRotation="90" wrapText="1"/>
    </xf>
    <xf numFmtId="0" fontId="14" fillId="0" borderId="110" xfId="0" applyFont="1" applyFill="1" applyBorder="1" applyAlignment="1">
      <alignment horizontal="center" vertical="center" textRotation="90" wrapText="1"/>
    </xf>
    <xf numFmtId="0" fontId="14" fillId="0" borderId="111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center" vertical="center" textRotation="90"/>
    </xf>
    <xf numFmtId="0" fontId="25" fillId="0" borderId="98" xfId="0" applyFont="1" applyFill="1" applyBorder="1" applyAlignment="1">
      <alignment horizontal="center" vertical="center" textRotation="90"/>
    </xf>
    <xf numFmtId="0" fontId="25" fillId="0" borderId="99" xfId="0" applyFont="1" applyFill="1" applyBorder="1" applyAlignment="1">
      <alignment horizontal="center" vertical="center" textRotation="90"/>
    </xf>
    <xf numFmtId="0" fontId="25" fillId="0" borderId="100" xfId="0" applyFont="1" applyFill="1" applyBorder="1" applyAlignment="1">
      <alignment horizontal="center" vertical="center" textRotation="90"/>
    </xf>
    <xf numFmtId="0" fontId="14" fillId="0" borderId="7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/>
    </xf>
    <xf numFmtId="49" fontId="14" fillId="0" borderId="101" xfId="0" applyNumberFormat="1" applyFont="1" applyFill="1" applyBorder="1" applyAlignment="1">
      <alignment horizontal="center" vertical="center"/>
    </xf>
    <xf numFmtId="49" fontId="14" fillId="0" borderId="112" xfId="0" applyNumberFormat="1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left" vertical="center"/>
    </xf>
    <xf numFmtId="0" fontId="15" fillId="0" borderId="102" xfId="0" applyFont="1" applyFill="1" applyBorder="1" applyAlignment="1">
      <alignment horizontal="left" vertical="center"/>
    </xf>
    <xf numFmtId="0" fontId="15" fillId="0" borderId="112" xfId="0" applyFont="1" applyFill="1" applyBorder="1" applyAlignment="1">
      <alignment horizontal="left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3" fontId="15" fillId="0" borderId="88" xfId="0" applyNumberFormat="1" applyFont="1" applyFill="1" applyBorder="1" applyAlignment="1">
      <alignment horizontal="center" vertical="center"/>
    </xf>
    <xf numFmtId="3" fontId="15" fillId="0" borderId="1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" fontId="15" fillId="0" borderId="104" xfId="0" applyNumberFormat="1" applyFont="1" applyFill="1" applyBorder="1" applyAlignment="1">
      <alignment horizontal="center" vertical="center"/>
    </xf>
    <xf numFmtId="1" fontId="15" fillId="0" borderId="80" xfId="0" applyNumberFormat="1" applyFont="1" applyFill="1" applyBorder="1" applyAlignment="1">
      <alignment horizontal="center" vertical="center"/>
    </xf>
    <xf numFmtId="1" fontId="15" fillId="0" borderId="81" xfId="0" applyNumberFormat="1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3" fontId="12" fillId="0" borderId="106" xfId="0" applyNumberFormat="1" applyFont="1" applyFill="1" applyBorder="1" applyAlignment="1">
      <alignment vertical="center"/>
    </xf>
    <xf numFmtId="49" fontId="15" fillId="0" borderId="86" xfId="0" applyNumberFormat="1" applyFont="1" applyFill="1" applyBorder="1" applyAlignment="1">
      <alignment horizontal="center" vertical="center"/>
    </xf>
    <xf numFmtId="49" fontId="15" fillId="0" borderId="87" xfId="0" applyNumberFormat="1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vertical="center" wrapText="1"/>
    </xf>
    <xf numFmtId="0" fontId="98" fillId="0" borderId="87" xfId="0" applyFont="1" applyFill="1" applyBorder="1" applyAlignment="1">
      <alignment horizontal="center" vertical="center"/>
    </xf>
    <xf numFmtId="0" fontId="98" fillId="0" borderId="89" xfId="0" applyFont="1" applyFill="1" applyBorder="1" applyAlignment="1">
      <alignment horizontal="center" vertical="center"/>
    </xf>
    <xf numFmtId="1" fontId="99" fillId="0" borderId="86" xfId="0" applyNumberFormat="1" applyFont="1" applyFill="1" applyBorder="1" applyAlignment="1">
      <alignment horizontal="center" vertical="center"/>
    </xf>
    <xf numFmtId="1" fontId="99" fillId="0" borderId="87" xfId="0" applyNumberFormat="1" applyFont="1" applyFill="1" applyBorder="1" applyAlignment="1">
      <alignment horizontal="center" vertical="center"/>
    </xf>
    <xf numFmtId="3" fontId="100" fillId="0" borderId="86" xfId="0" applyNumberFormat="1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49" fontId="20" fillId="0" borderId="7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1" fontId="20" fillId="0" borderId="71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98" fillId="0" borderId="12" xfId="0" applyNumberFormat="1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1" fontId="20" fillId="0" borderId="82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15" fillId="0" borderId="114" xfId="0" applyNumberFormat="1" applyFont="1" applyFill="1" applyBorder="1" applyAlignment="1">
      <alignment horizontal="center" vertical="center"/>
    </xf>
    <xf numFmtId="3" fontId="20" fillId="0" borderId="115" xfId="0" applyNumberFormat="1" applyFont="1" applyFill="1" applyBorder="1" applyAlignment="1">
      <alignment horizontal="center" vertical="center"/>
    </xf>
    <xf numFmtId="3" fontId="20" fillId="0" borderId="114" xfId="0" applyNumberFormat="1" applyFont="1" applyFill="1" applyBorder="1" applyAlignment="1">
      <alignment horizontal="center" vertical="center"/>
    </xf>
    <xf numFmtId="3" fontId="15" fillId="0" borderId="71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/>
    </xf>
    <xf numFmtId="3" fontId="13" fillId="0" borderId="92" xfId="0" applyNumberFormat="1" applyFont="1" applyFill="1" applyBorder="1" applyAlignment="1">
      <alignment horizontal="center" vertical="center"/>
    </xf>
    <xf numFmtId="3" fontId="20" fillId="0" borderId="92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49" fontId="20" fillId="0" borderId="98" xfId="0" applyNumberFormat="1" applyFont="1" applyFill="1" applyBorder="1" applyAlignment="1">
      <alignment horizontal="center" vertical="center"/>
    </xf>
    <xf numFmtId="49" fontId="20" fillId="0" borderId="99" xfId="0" applyNumberFormat="1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vertical="center" wrapText="1"/>
    </xf>
    <xf numFmtId="0" fontId="20" fillId="0" borderId="99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1" fontId="20" fillId="0" borderId="99" xfId="0" applyNumberFormat="1" applyFont="1" applyFill="1" applyBorder="1" applyAlignment="1">
      <alignment horizontal="center" vertical="center"/>
    </xf>
    <xf numFmtId="1" fontId="20" fillId="0" borderId="107" xfId="0" applyNumberFormat="1" applyFont="1" applyFill="1" applyBorder="1" applyAlignment="1">
      <alignment horizontal="center" vertical="center"/>
    </xf>
    <xf numFmtId="3" fontId="13" fillId="0" borderId="91" xfId="0" applyNumberFormat="1" applyFont="1" applyFill="1" applyBorder="1" applyAlignment="1">
      <alignment horizontal="center" vertical="center"/>
    </xf>
    <xf numFmtId="3" fontId="20" fillId="0" borderId="93" xfId="0" applyNumberFormat="1" applyFont="1" applyFill="1" applyBorder="1" applyAlignment="1">
      <alignment horizontal="center" vertical="center"/>
    </xf>
    <xf numFmtId="3" fontId="15" fillId="0" borderId="98" xfId="0" applyNumberFormat="1" applyFont="1" applyFill="1" applyBorder="1" applyAlignment="1">
      <alignment horizontal="center" vertical="center"/>
    </xf>
    <xf numFmtId="3" fontId="15" fillId="0" borderId="99" xfId="0" applyNumberFormat="1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 wrapText="1"/>
    </xf>
    <xf numFmtId="0" fontId="19" fillId="0" borderId="116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5" fillId="0" borderId="105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105" xfId="0" applyNumberFormat="1" applyFont="1" applyFill="1" applyBorder="1" applyAlignment="1">
      <alignment horizontal="center" vertical="center"/>
    </xf>
    <xf numFmtId="49" fontId="94" fillId="0" borderId="101" xfId="0" applyNumberFormat="1" applyFont="1" applyFill="1" applyBorder="1" applyAlignment="1">
      <alignment horizontal="center" vertical="center"/>
    </xf>
    <xf numFmtId="49" fontId="94" fillId="0" borderId="112" xfId="0" applyNumberFormat="1" applyFont="1" applyFill="1" applyBorder="1" applyAlignment="1">
      <alignment horizontal="center" vertical="center"/>
    </xf>
    <xf numFmtId="0" fontId="101" fillId="0" borderId="88" xfId="0" applyFont="1" applyFill="1" applyBorder="1" applyAlignment="1">
      <alignment vertical="center" wrapText="1"/>
    </xf>
    <xf numFmtId="0" fontId="101" fillId="0" borderId="102" xfId="0" applyFont="1" applyFill="1" applyBorder="1" applyAlignment="1">
      <alignment vertical="center" wrapText="1"/>
    </xf>
    <xf numFmtId="0" fontId="101" fillId="0" borderId="112" xfId="0" applyFont="1" applyFill="1" applyBorder="1" applyAlignment="1">
      <alignment vertical="center" wrapText="1"/>
    </xf>
    <xf numFmtId="0" fontId="98" fillId="0" borderId="88" xfId="0" applyFont="1" applyFill="1" applyBorder="1" applyAlignment="1">
      <alignment horizontal="center" vertical="center"/>
    </xf>
    <xf numFmtId="0" fontId="98" fillId="0" borderId="112" xfId="0" applyFont="1" applyFill="1" applyBorder="1" applyAlignment="1">
      <alignment horizontal="center" vertical="center"/>
    </xf>
    <xf numFmtId="0" fontId="98" fillId="0" borderId="113" xfId="0" applyFont="1" applyFill="1" applyBorder="1" applyAlignment="1">
      <alignment horizontal="center" vertical="center"/>
    </xf>
    <xf numFmtId="1" fontId="98" fillId="0" borderId="71" xfId="0" applyNumberFormat="1" applyFont="1" applyFill="1" applyBorder="1" applyAlignment="1">
      <alignment horizontal="center" vertical="center"/>
    </xf>
    <xf numFmtId="3" fontId="99" fillId="0" borderId="88" xfId="0" applyNumberFormat="1" applyFont="1" applyFill="1" applyBorder="1" applyAlignment="1">
      <alignment horizontal="center" vertical="center"/>
    </xf>
    <xf numFmtId="3" fontId="99" fillId="0" borderId="112" xfId="0" applyNumberFormat="1" applyFont="1" applyFill="1" applyBorder="1" applyAlignment="1">
      <alignment horizontal="center" vertical="center"/>
    </xf>
    <xf numFmtId="1" fontId="99" fillId="0" borderId="101" xfId="0" applyNumberFormat="1" applyFont="1" applyFill="1" applyBorder="1" applyAlignment="1">
      <alignment horizontal="center" vertical="center"/>
    </xf>
    <xf numFmtId="1" fontId="99" fillId="0" borderId="102" xfId="0" applyNumberFormat="1" applyFont="1" applyFill="1" applyBorder="1" applyAlignment="1">
      <alignment horizontal="center" vertical="center"/>
    </xf>
    <xf numFmtId="1" fontId="99" fillId="0" borderId="112" xfId="0" applyNumberFormat="1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vertical="center"/>
    </xf>
    <xf numFmtId="0" fontId="88" fillId="0" borderId="12" xfId="0" applyFont="1" applyFill="1" applyBorder="1" applyAlignment="1">
      <alignment vertical="center"/>
    </xf>
    <xf numFmtId="0" fontId="102" fillId="0" borderId="12" xfId="0" applyFont="1" applyFill="1" applyBorder="1" applyAlignment="1">
      <alignment vertical="center"/>
    </xf>
    <xf numFmtId="0" fontId="102" fillId="0" borderId="10" xfId="0" applyFont="1" applyFill="1" applyBorder="1" applyAlignment="1">
      <alignment vertical="center"/>
    </xf>
    <xf numFmtId="49" fontId="20" fillId="0" borderId="74" xfId="0" applyNumberFormat="1" applyFont="1" applyFill="1" applyBorder="1" applyAlignment="1">
      <alignment horizontal="center" vertical="center"/>
    </xf>
    <xf numFmtId="49" fontId="20" fillId="0" borderId="95" xfId="0" applyNumberFormat="1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left" vertical="center" wrapText="1"/>
    </xf>
    <xf numFmtId="0" fontId="20" fillId="0" borderId="95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1" fontId="20" fillId="0" borderId="91" xfId="0" applyNumberFormat="1" applyFont="1" applyFill="1" applyBorder="1" applyAlignment="1">
      <alignment horizontal="center" vertical="center"/>
    </xf>
    <xf numFmtId="3" fontId="20" fillId="0" borderId="95" xfId="0" applyNumberFormat="1" applyFont="1" applyFill="1" applyBorder="1" applyAlignment="1">
      <alignment horizontal="center" vertical="center"/>
    </xf>
    <xf numFmtId="0" fontId="98" fillId="0" borderId="95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17" xfId="0" applyFont="1" applyFill="1" applyBorder="1" applyAlignment="1">
      <alignment horizontal="center" vertical="center"/>
    </xf>
    <xf numFmtId="3" fontId="20" fillId="0" borderId="10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1" fontId="15" fillId="0" borderId="74" xfId="0" applyNumberFormat="1" applyFont="1" applyFill="1" applyBorder="1" applyAlignment="1">
      <alignment horizontal="center" vertical="center"/>
    </xf>
    <xf numFmtId="1" fontId="15" fillId="0" borderId="95" xfId="0" applyNumberFormat="1" applyFont="1" applyFill="1" applyBorder="1" applyAlignment="1">
      <alignment horizontal="center" vertical="center"/>
    </xf>
    <xf numFmtId="0" fontId="19" fillId="0" borderId="95" xfId="0" applyNumberFormat="1" applyFont="1" applyFill="1" applyBorder="1" applyAlignment="1">
      <alignment horizontal="center" vertical="center" wrapText="1"/>
    </xf>
    <xf numFmtId="0" fontId="19" fillId="0" borderId="117" xfId="0" applyNumberFormat="1" applyFont="1" applyFill="1" applyBorder="1" applyAlignment="1">
      <alignment horizontal="center" vertical="center" wrapText="1"/>
    </xf>
    <xf numFmtId="3" fontId="100" fillId="0" borderId="87" xfId="0" applyNumberFormat="1" applyFont="1" applyFill="1" applyBorder="1" applyAlignment="1">
      <alignment horizontal="center" vertical="center"/>
    </xf>
    <xf numFmtId="3" fontId="99" fillId="0" borderId="86" xfId="0" applyNumberFormat="1" applyFont="1" applyFill="1" applyBorder="1" applyAlignment="1">
      <alignment horizontal="center" vertical="center"/>
    </xf>
    <xf numFmtId="3" fontId="99" fillId="0" borderId="87" xfId="0" applyNumberFormat="1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left" vertical="center"/>
    </xf>
    <xf numFmtId="3" fontId="13" fillId="0" borderId="118" xfId="0" applyNumberFormat="1" applyFont="1" applyFill="1" applyBorder="1" applyAlignment="1">
      <alignment horizontal="center" vertical="center"/>
    </xf>
    <xf numFmtId="3" fontId="15" fillId="0" borderId="74" xfId="0" applyNumberFormat="1" applyFont="1" applyFill="1" applyBorder="1" applyAlignment="1">
      <alignment horizontal="center" vertical="center"/>
    </xf>
    <xf numFmtId="3" fontId="15" fillId="0" borderId="95" xfId="0" applyNumberFormat="1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 wrapText="1"/>
    </xf>
    <xf numFmtId="0" fontId="19" fillId="0" borderId="117" xfId="0" applyFont="1" applyFill="1" applyBorder="1" applyAlignment="1">
      <alignment horizontal="center" vertical="center" wrapText="1"/>
    </xf>
    <xf numFmtId="49" fontId="20" fillId="0" borderId="91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9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3" fontId="20" fillId="0" borderId="92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0" fontId="98" fillId="0" borderId="92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13" fillId="0" borderId="115" xfId="0" applyNumberFormat="1" applyFont="1" applyFill="1" applyBorder="1" applyAlignment="1">
      <alignment horizontal="center" vertical="center"/>
    </xf>
    <xf numFmtId="3" fontId="15" fillId="0" borderId="9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left" vertical="center"/>
    </xf>
    <xf numFmtId="0" fontId="20" fillId="0" borderId="120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3" fontId="20" fillId="0" borderId="120" xfId="0" applyNumberFormat="1" applyFont="1" applyFill="1" applyBorder="1" applyAlignment="1">
      <alignment horizontal="center" vertical="center"/>
    </xf>
    <xf numFmtId="0" fontId="98" fillId="0" borderId="120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3" fontId="15" fillId="0" borderId="119" xfId="0" applyNumberFormat="1" applyFont="1" applyFill="1" applyBorder="1" applyAlignment="1">
      <alignment horizontal="center" vertical="center"/>
    </xf>
    <xf numFmtId="3" fontId="15" fillId="0" borderId="120" xfId="0" applyNumberFormat="1" applyFont="1" applyFill="1" applyBorder="1" applyAlignment="1">
      <alignment horizontal="center" vertical="center"/>
    </xf>
    <xf numFmtId="0" fontId="19" fillId="0" borderId="120" xfId="0" applyFont="1" applyFill="1" applyBorder="1" applyAlignment="1">
      <alignment horizontal="center" vertical="center" wrapText="1"/>
    </xf>
    <xf numFmtId="0" fontId="19" fillId="0" borderId="1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3" fontId="20" fillId="0" borderId="9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vertical="center"/>
    </xf>
    <xf numFmtId="0" fontId="20" fillId="0" borderId="100" xfId="0" applyFont="1" applyFill="1" applyBorder="1" applyAlignment="1">
      <alignment horizontal="center" vertical="center"/>
    </xf>
    <xf numFmtId="3" fontId="20" fillId="0" borderId="99" xfId="0" applyNumberFormat="1" applyFont="1" applyFill="1" applyBorder="1" applyAlignment="1">
      <alignment horizontal="center" vertical="center"/>
    </xf>
    <xf numFmtId="0" fontId="98" fillId="0" borderId="99" xfId="0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center" vertical="center"/>
    </xf>
    <xf numFmtId="3" fontId="20" fillId="0" borderId="122" xfId="0" applyNumberFormat="1" applyFont="1" applyFill="1" applyBorder="1" applyAlignment="1">
      <alignment horizontal="center" vertical="center"/>
    </xf>
    <xf numFmtId="3" fontId="20" fillId="0" borderId="69" xfId="0" applyNumberFormat="1" applyFont="1" applyFill="1" applyBorder="1" applyAlignment="1">
      <alignment horizontal="center" vertical="center"/>
    </xf>
    <xf numFmtId="3" fontId="20" fillId="0" borderId="107" xfId="0" applyNumberFormat="1" applyFont="1" applyFill="1" applyBorder="1" applyAlignment="1">
      <alignment horizontal="center" vertical="center"/>
    </xf>
    <xf numFmtId="3" fontId="20" fillId="0" borderId="100" xfId="0" applyNumberFormat="1" applyFont="1" applyFill="1" applyBorder="1" applyAlignment="1">
      <alignment horizontal="center" vertical="center"/>
    </xf>
    <xf numFmtId="3" fontId="13" fillId="0" borderId="100" xfId="0" applyNumberFormat="1" applyFont="1" applyFill="1" applyBorder="1" applyAlignment="1">
      <alignment horizontal="center" vertical="center"/>
    </xf>
    <xf numFmtId="3" fontId="15" fillId="0" borderId="107" xfId="0" applyNumberFormat="1" applyFont="1" applyFill="1" applyBorder="1" applyAlignment="1">
      <alignment horizontal="center" vertical="center"/>
    </xf>
    <xf numFmtId="3" fontId="15" fillId="0" borderId="69" xfId="0" applyNumberFormat="1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 wrapText="1"/>
    </xf>
    <xf numFmtId="0" fontId="103" fillId="0" borderId="88" xfId="0" applyFont="1" applyFill="1" applyBorder="1" applyAlignment="1">
      <alignment horizontal="center" vertical="center"/>
    </xf>
    <xf numFmtId="0" fontId="103" fillId="0" borderId="112" xfId="0" applyFont="1" applyFill="1" applyBorder="1" applyAlignment="1">
      <alignment horizontal="center" vertical="center"/>
    </xf>
    <xf numFmtId="0" fontId="103" fillId="0" borderId="113" xfId="0" applyFont="1" applyFill="1" applyBorder="1" applyAlignment="1">
      <alignment horizontal="center" vertical="center"/>
    </xf>
    <xf numFmtId="3" fontId="99" fillId="0" borderId="102" xfId="0" applyNumberFormat="1" applyFont="1" applyFill="1" applyBorder="1" applyAlignment="1">
      <alignment horizontal="center" vertical="center"/>
    </xf>
    <xf numFmtId="3" fontId="99" fillId="0" borderId="86" xfId="0" applyNumberFormat="1" applyFont="1" applyFill="1" applyBorder="1" applyAlignment="1">
      <alignment horizontal="center" vertical="center"/>
    </xf>
    <xf numFmtId="3" fontId="99" fillId="0" borderId="87" xfId="0" applyNumberFormat="1" applyFont="1" applyFill="1" applyBorder="1" applyAlignment="1">
      <alignment horizontal="center" vertical="center"/>
    </xf>
    <xf numFmtId="0" fontId="104" fillId="0" borderId="102" xfId="0" applyFont="1" applyFill="1" applyBorder="1" applyAlignment="1">
      <alignment horizontal="center" vertical="center" wrapText="1"/>
    </xf>
    <xf numFmtId="0" fontId="104" fillId="0" borderId="113" xfId="0" applyFont="1" applyFill="1" applyBorder="1" applyAlignment="1">
      <alignment horizontal="center" vertical="center" wrapText="1"/>
    </xf>
    <xf numFmtId="0" fontId="98" fillId="0" borderId="18" xfId="0" applyFont="1" applyFill="1" applyBorder="1" applyAlignment="1">
      <alignment horizontal="center" vertical="center"/>
    </xf>
    <xf numFmtId="0" fontId="98" fillId="0" borderId="123" xfId="0" applyFont="1" applyFill="1" applyBorder="1" applyAlignment="1">
      <alignment horizontal="center" vertical="center"/>
    </xf>
    <xf numFmtId="3" fontId="20" fillId="0" borderId="118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18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14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3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vertical="center"/>
    </xf>
    <xf numFmtId="0" fontId="20" fillId="0" borderId="9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13" fillId="0" borderId="9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20" fillId="0" borderId="92" xfId="0" applyNumberFormat="1" applyFont="1" applyFill="1" applyBorder="1" applyAlignment="1">
      <alignment horizontal="center" vertical="center"/>
    </xf>
    <xf numFmtId="1" fontId="15" fillId="0" borderId="9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 wrapText="1"/>
    </xf>
    <xf numFmtId="0" fontId="19" fillId="0" borderId="1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1" fontId="99" fillId="0" borderId="89" xfId="0" applyNumberFormat="1" applyFont="1" applyFill="1" applyBorder="1" applyAlignment="1">
      <alignment horizontal="center" vertical="center"/>
    </xf>
    <xf numFmtId="0" fontId="19" fillId="0" borderId="114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vertical="center" wrapText="1"/>
    </xf>
    <xf numFmtId="1" fontId="15" fillId="0" borderId="119" xfId="0" applyNumberFormat="1" applyFont="1" applyFill="1" applyBorder="1" applyAlignment="1">
      <alignment horizontal="center" vertical="center"/>
    </xf>
    <xf numFmtId="1" fontId="15" fillId="0" borderId="120" xfId="0" applyNumberFormat="1" applyFont="1" applyFill="1" applyBorder="1" applyAlignment="1">
      <alignment horizontal="center" vertical="center"/>
    </xf>
    <xf numFmtId="0" fontId="98" fillId="0" borderId="82" xfId="0" applyFont="1" applyFill="1" applyBorder="1" applyAlignment="1">
      <alignment horizontal="center" vertical="center"/>
    </xf>
    <xf numFmtId="49" fontId="20" fillId="0" borderId="72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15" fillId="0" borderId="33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15" fillId="0" borderId="72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9" fillId="0" borderId="112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center" wrapText="1"/>
    </xf>
    <xf numFmtId="1" fontId="20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49" fontId="15" fillId="0" borderId="67" xfId="0" applyNumberFormat="1" applyFont="1" applyFill="1" applyBorder="1" applyAlignment="1">
      <alignment horizontal="center" vertical="center"/>
    </xf>
    <xf numFmtId="49" fontId="15" fillId="0" borderId="110" xfId="0" applyNumberFormat="1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0" xfId="0" applyFont="1" applyFill="1" applyBorder="1" applyAlignment="1">
      <alignment vertical="center" wrapText="1"/>
    </xf>
    <xf numFmtId="0" fontId="20" fillId="0" borderId="109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vertical="center"/>
    </xf>
    <xf numFmtId="1" fontId="15" fillId="0" borderId="7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3" fontId="8" fillId="0" borderId="86" xfId="0" applyNumberFormat="1" applyFont="1" applyFill="1" applyBorder="1" applyAlignment="1">
      <alignment horizontal="center" vertical="center"/>
    </xf>
    <xf numFmtId="3" fontId="15" fillId="0" borderId="67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110" xfId="0" applyNumberFormat="1" applyFont="1" applyFill="1" applyBorder="1" applyAlignment="1">
      <alignment horizontal="center" vertical="center"/>
    </xf>
    <xf numFmtId="49" fontId="15" fillId="0" borderId="101" xfId="0" applyNumberFormat="1" applyFont="1" applyFill="1" applyBorder="1" applyAlignment="1">
      <alignment horizontal="center" vertical="center"/>
    </xf>
    <xf numFmtId="49" fontId="15" fillId="0" borderId="112" xfId="0" applyNumberFormat="1" applyFont="1" applyFill="1" applyBorder="1" applyAlignment="1">
      <alignment horizontal="center" vertical="center"/>
    </xf>
    <xf numFmtId="0" fontId="105" fillId="0" borderId="88" xfId="0" applyFont="1" applyFill="1" applyBorder="1" applyAlignment="1">
      <alignment vertical="center" wrapText="1"/>
    </xf>
    <xf numFmtId="0" fontId="105" fillId="0" borderId="102" xfId="0" applyFont="1" applyFill="1" applyBorder="1" applyAlignment="1">
      <alignment vertical="center" wrapText="1"/>
    </xf>
    <xf numFmtId="0" fontId="105" fillId="0" borderId="112" xfId="0" applyFont="1" applyFill="1" applyBorder="1" applyAlignment="1">
      <alignment vertical="center" wrapText="1"/>
    </xf>
    <xf numFmtId="0" fontId="20" fillId="0" borderId="11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3" fontId="98" fillId="0" borderId="101" xfId="0" applyNumberFormat="1" applyFont="1" applyFill="1" applyBorder="1" applyAlignment="1">
      <alignment horizontal="center" vertical="center"/>
    </xf>
    <xf numFmtId="3" fontId="99" fillId="0" borderId="101" xfId="0" applyNumberFormat="1" applyFont="1" applyFill="1" applyBorder="1" applyAlignment="1">
      <alignment horizontal="center" vertical="center"/>
    </xf>
    <xf numFmtId="49" fontId="20" fillId="0" borderId="118" xfId="0" applyNumberFormat="1" applyFont="1" applyFill="1" applyBorder="1" applyAlignment="1">
      <alignment horizontal="center" vertical="center"/>
    </xf>
    <xf numFmtId="49" fontId="20" fillId="0" borderId="114" xfId="0" applyNumberFormat="1" applyFont="1" applyFill="1" applyBorder="1" applyAlignment="1">
      <alignment horizontal="center" vertical="center"/>
    </xf>
    <xf numFmtId="0" fontId="20" fillId="0" borderId="123" xfId="0" applyFont="1" applyFill="1" applyBorder="1" applyAlignment="1">
      <alignment horizontal="center" vertical="center"/>
    </xf>
    <xf numFmtId="1" fontId="20" fillId="0" borderId="115" xfId="0" applyNumberFormat="1" applyFont="1" applyFill="1" applyBorder="1" applyAlignment="1">
      <alignment horizontal="center" vertical="center"/>
    </xf>
    <xf numFmtId="0" fontId="98" fillId="0" borderId="115" xfId="0" applyFont="1" applyFill="1" applyBorder="1" applyAlignment="1">
      <alignment horizontal="center" vertical="center"/>
    </xf>
    <xf numFmtId="0" fontId="98" fillId="0" borderId="114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vertical="center"/>
    </xf>
    <xf numFmtId="49" fontId="20" fillId="0" borderId="67" xfId="0" applyNumberFormat="1" applyFont="1" applyFill="1" applyBorder="1" applyAlignment="1">
      <alignment horizontal="center" vertical="center"/>
    </xf>
    <xf numFmtId="49" fontId="20" fillId="0" borderId="110" xfId="0" applyNumberFormat="1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vertical="center" wrapText="1"/>
    </xf>
    <xf numFmtId="0" fontId="20" fillId="0" borderId="124" xfId="0" applyFont="1" applyFill="1" applyBorder="1" applyAlignment="1">
      <alignment horizontal="center" vertical="center"/>
    </xf>
    <xf numFmtId="1" fontId="20" fillId="0" borderId="100" xfId="0" applyNumberFormat="1" applyFont="1" applyFill="1" applyBorder="1" applyAlignment="1">
      <alignment horizontal="center" vertical="center"/>
    </xf>
    <xf numFmtId="0" fontId="98" fillId="0" borderId="100" xfId="0" applyFont="1" applyFill="1" applyBorder="1" applyAlignment="1">
      <alignment horizontal="center" vertical="center"/>
    </xf>
    <xf numFmtId="0" fontId="98" fillId="0" borderId="107" xfId="0" applyFont="1" applyFill="1" applyBorder="1" applyAlignment="1">
      <alignment horizontal="center" vertical="center"/>
    </xf>
    <xf numFmtId="0" fontId="98" fillId="0" borderId="69" xfId="0" applyFont="1" applyFill="1" applyBorder="1" applyAlignment="1">
      <alignment horizontal="center" vertical="center"/>
    </xf>
    <xf numFmtId="0" fontId="98" fillId="0" borderId="124" xfId="0" applyFont="1" applyFill="1" applyBorder="1" applyAlignment="1">
      <alignment horizontal="center" vertical="center"/>
    </xf>
    <xf numFmtId="3" fontId="20" fillId="0" borderId="124" xfId="0" applyNumberFormat="1" applyFont="1" applyFill="1" applyBorder="1" applyAlignment="1">
      <alignment horizontal="center" vertical="center"/>
    </xf>
    <xf numFmtId="3" fontId="15" fillId="0" borderId="122" xfId="0" applyNumberFormat="1" applyFont="1" applyFill="1" applyBorder="1" applyAlignment="1">
      <alignment horizontal="center" vertical="center"/>
    </xf>
    <xf numFmtId="3" fontId="15" fillId="0" borderId="69" xfId="0" applyNumberFormat="1" applyFont="1" applyFill="1" applyBorder="1" applyAlignment="1">
      <alignment horizontal="center" vertical="center"/>
    </xf>
    <xf numFmtId="3" fontId="15" fillId="0" borderId="107" xfId="0" applyNumberFormat="1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 wrapText="1"/>
    </xf>
    <xf numFmtId="49" fontId="15" fillId="0" borderId="125" xfId="0" applyNumberFormat="1" applyFont="1" applyFill="1" applyBorder="1" applyAlignment="1">
      <alignment horizontal="center" vertical="center"/>
    </xf>
    <xf numFmtId="0" fontId="29" fillId="0" borderId="126" xfId="0" applyFont="1" applyFill="1" applyBorder="1" applyAlignment="1">
      <alignment vertical="center" wrapText="1"/>
    </xf>
    <xf numFmtId="0" fontId="29" fillId="0" borderId="102" xfId="0" applyFont="1" applyFill="1" applyBorder="1" applyAlignment="1">
      <alignment vertical="center" wrapText="1"/>
    </xf>
    <xf numFmtId="0" fontId="29" fillId="0" borderId="112" xfId="0" applyFont="1" applyFill="1" applyBorder="1" applyAlignment="1">
      <alignment vertical="center" wrapText="1"/>
    </xf>
    <xf numFmtId="0" fontId="20" fillId="0" borderId="1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14" xfId="0" applyFont="1" applyFill="1" applyBorder="1" applyAlignment="1">
      <alignment horizontal="left" vertical="center" wrapText="1"/>
    </xf>
    <xf numFmtId="0" fontId="20" fillId="0" borderId="9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1" fontId="99" fillId="0" borderId="88" xfId="0" applyNumberFormat="1" applyFont="1" applyFill="1" applyBorder="1" applyAlignment="1">
      <alignment horizontal="center" vertical="center"/>
    </xf>
    <xf numFmtId="3" fontId="20" fillId="0" borderId="115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/>
    </xf>
    <xf numFmtId="1" fontId="15" fillId="0" borderId="114" xfId="0" applyNumberFormat="1" applyFont="1" applyFill="1" applyBorder="1" applyAlignment="1">
      <alignment horizontal="center" vertical="center"/>
    </xf>
    <xf numFmtId="1" fontId="15" fillId="0" borderId="118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0" borderId="114" xfId="0" applyNumberFormat="1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14" xfId="0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23" xfId="0" applyFont="1" applyFill="1" applyBorder="1" applyAlignment="1">
      <alignment vertical="center"/>
    </xf>
    <xf numFmtId="0" fontId="20" fillId="0" borderId="118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14" xfId="0" applyNumberFormat="1" applyFont="1" applyFill="1" applyBorder="1" applyAlignment="1">
      <alignment horizontal="center" vertical="center"/>
    </xf>
    <xf numFmtId="0" fontId="20" fillId="0" borderId="115" xfId="0" applyNumberFormat="1" applyFont="1" applyFill="1" applyBorder="1" applyAlignment="1">
      <alignment horizontal="center" vertical="center"/>
    </xf>
    <xf numFmtId="0" fontId="15" fillId="0" borderId="114" xfId="0" applyNumberFormat="1" applyFont="1" applyFill="1" applyBorder="1" applyAlignment="1">
      <alignment horizontal="center" vertical="center"/>
    </xf>
    <xf numFmtId="0" fontId="13" fillId="0" borderId="115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left" vertical="center" wrapText="1"/>
    </xf>
    <xf numFmtId="49" fontId="29" fillId="0" borderId="101" xfId="0" applyNumberFormat="1" applyFont="1" applyFill="1" applyBorder="1" applyAlignment="1">
      <alignment horizontal="center" vertical="center"/>
    </xf>
    <xf numFmtId="49" fontId="29" fillId="0" borderId="112" xfId="0" applyNumberFormat="1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vertical="center" wrapText="1"/>
    </xf>
    <xf numFmtId="0" fontId="15" fillId="0" borderId="88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105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06" xfId="0" applyNumberFormat="1" applyFont="1" applyFill="1" applyBorder="1" applyAlignment="1">
      <alignment horizontal="center" vertical="center"/>
    </xf>
    <xf numFmtId="0" fontId="20" fillId="0" borderId="10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05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1" fontId="15" fillId="0" borderId="105" xfId="0" applyNumberFormat="1" applyFont="1" applyFill="1" applyBorder="1" applyAlignment="1">
      <alignment horizontal="center" vertical="center"/>
    </xf>
    <xf numFmtId="0" fontId="15" fillId="0" borderId="105" xfId="0" applyNumberFormat="1" applyFont="1" applyFill="1" applyBorder="1" applyAlignment="1">
      <alignment horizontal="center" vertical="center"/>
    </xf>
    <xf numFmtId="1" fontId="15" fillId="0" borderId="108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105" xfId="0" applyNumberFormat="1" applyFont="1" applyFill="1" applyBorder="1" applyAlignment="1">
      <alignment horizontal="center" vertical="center"/>
    </xf>
    <xf numFmtId="0" fontId="20" fillId="0" borderId="93" xfId="0" applyNumberFormat="1" applyFont="1" applyFill="1" applyBorder="1" applyAlignment="1">
      <alignment horizontal="center" vertical="center"/>
    </xf>
    <xf numFmtId="49" fontId="20" fillId="0" borderId="122" xfId="0" applyNumberFormat="1" applyFont="1" applyFill="1" applyBorder="1" applyAlignment="1">
      <alignment horizontal="center" vertical="center"/>
    </xf>
    <xf numFmtId="49" fontId="20" fillId="0" borderId="107" xfId="0" applyNumberFormat="1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vertical="center" wrapText="1"/>
    </xf>
    <xf numFmtId="0" fontId="20" fillId="0" borderId="107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1" xfId="0" applyNumberFormat="1" applyFont="1" applyFill="1" applyBorder="1" applyAlignment="1">
      <alignment horizontal="center" vertical="center"/>
    </xf>
    <xf numFmtId="0" fontId="20" fillId="0" borderId="67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0" xfId="0" applyNumberFormat="1" applyFont="1" applyFill="1" applyBorder="1" applyAlignment="1">
      <alignment horizontal="center" vertical="center"/>
    </xf>
    <xf numFmtId="0" fontId="20" fillId="0" borderId="109" xfId="0" applyNumberFormat="1" applyFont="1" applyFill="1" applyBorder="1" applyAlignment="1">
      <alignment horizontal="center" vertical="center"/>
    </xf>
    <xf numFmtId="0" fontId="13" fillId="0" borderId="109" xfId="0" applyNumberFormat="1" applyFont="1" applyFill="1" applyBorder="1" applyAlignment="1">
      <alignment horizontal="center" vertical="center"/>
    </xf>
    <xf numFmtId="1" fontId="15" fillId="0" borderId="110" xfId="0" applyNumberFormat="1" applyFont="1" applyFill="1" applyBorder="1" applyAlignment="1">
      <alignment horizontal="center" vertical="center"/>
    </xf>
    <xf numFmtId="0" fontId="15" fillId="0" borderId="110" xfId="0" applyNumberFormat="1" applyFont="1" applyFill="1" applyBorder="1" applyAlignment="1">
      <alignment horizontal="center" vertical="center"/>
    </xf>
    <xf numFmtId="1" fontId="15" fillId="0" borderId="67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10" xfId="0" applyNumberFormat="1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14" xfId="0" applyFont="1" applyFill="1" applyBorder="1" applyAlignment="1">
      <alignment vertical="center"/>
    </xf>
    <xf numFmtId="3" fontId="20" fillId="0" borderId="114" xfId="0" applyNumberFormat="1" applyFont="1" applyFill="1" applyBorder="1" applyAlignment="1">
      <alignment horizontal="center" vertical="center"/>
    </xf>
    <xf numFmtId="49" fontId="20" fillId="0" borderId="108" xfId="0" applyNumberFormat="1" applyFont="1" applyFill="1" applyBorder="1" applyAlignment="1">
      <alignment horizontal="center" vertical="center"/>
    </xf>
    <xf numFmtId="49" fontId="20" fillId="0" borderId="105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0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20" fillId="0" borderId="107" xfId="0" applyFont="1" applyFill="1" applyBorder="1" applyAlignment="1">
      <alignment horizontal="left" vertical="center" wrapText="1"/>
    </xf>
    <xf numFmtId="1" fontId="20" fillId="0" borderId="98" xfId="0" applyNumberFormat="1" applyFont="1" applyFill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124" xfId="0" applyFont="1" applyFill="1" applyBorder="1" applyAlignment="1">
      <alignment vertical="center"/>
    </xf>
    <xf numFmtId="0" fontId="20" fillId="0" borderId="122" xfId="0" applyNumberFormat="1" applyFont="1" applyFill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107" xfId="0" applyNumberFormat="1" applyFont="1" applyFill="1" applyBorder="1" applyAlignment="1">
      <alignment horizontal="center" vertical="center"/>
    </xf>
    <xf numFmtId="0" fontId="20" fillId="0" borderId="100" xfId="0" applyNumberFormat="1" applyFont="1" applyFill="1" applyBorder="1" applyAlignment="1">
      <alignment horizontal="center" vertical="center"/>
    </xf>
    <xf numFmtId="0" fontId="15" fillId="0" borderId="107" xfId="0" applyNumberFormat="1" applyFont="1" applyFill="1" applyBorder="1" applyAlignment="1">
      <alignment horizontal="center" vertical="center"/>
    </xf>
    <xf numFmtId="0" fontId="13" fillId="0" borderId="100" xfId="0" applyNumberFormat="1" applyFont="1" applyFill="1" applyBorder="1" applyAlignment="1">
      <alignment horizontal="center" vertical="center"/>
    </xf>
    <xf numFmtId="0" fontId="13" fillId="0" borderId="69" xfId="0" applyNumberFormat="1" applyFont="1" applyFill="1" applyBorder="1" applyAlignment="1">
      <alignment horizontal="center" vertical="center"/>
    </xf>
    <xf numFmtId="0" fontId="15" fillId="0" borderId="69" xfId="0" applyNumberFormat="1" applyFont="1" applyFill="1" applyBorder="1" applyAlignment="1">
      <alignment horizontal="center" vertical="center"/>
    </xf>
    <xf numFmtId="1" fontId="15" fillId="0" borderId="122" xfId="0" applyNumberFormat="1" applyFont="1" applyFill="1" applyBorder="1" applyAlignment="1">
      <alignment horizontal="center" vertical="center"/>
    </xf>
    <xf numFmtId="1" fontId="15" fillId="0" borderId="69" xfId="0" applyNumberFormat="1" applyFont="1" applyFill="1" applyBorder="1" applyAlignment="1">
      <alignment horizontal="center" vertical="center"/>
    </xf>
    <xf numFmtId="1" fontId="15" fillId="0" borderId="107" xfId="0" applyNumberFormat="1" applyFont="1" applyFill="1" applyBorder="1" applyAlignment="1">
      <alignment horizontal="center" vertical="center"/>
    </xf>
    <xf numFmtId="3" fontId="99" fillId="0" borderId="113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vertical="center"/>
    </xf>
    <xf numFmtId="3" fontId="98" fillId="0" borderId="86" xfId="0" applyNumberFormat="1" applyFont="1" applyFill="1" applyBorder="1" applyAlignment="1">
      <alignment horizontal="center" vertical="center"/>
    </xf>
    <xf numFmtId="3" fontId="98" fillId="0" borderId="8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" fontId="15" fillId="0" borderId="107" xfId="0" applyNumberFormat="1" applyFont="1" applyFill="1" applyBorder="1" applyAlignment="1">
      <alignment horizontal="center" vertical="center"/>
    </xf>
    <xf numFmtId="49" fontId="20" fillId="0" borderId="75" xfId="0" applyNumberFormat="1" applyFont="1" applyFill="1" applyBorder="1" applyAlignment="1">
      <alignment horizontal="center" vertical="center"/>
    </xf>
    <xf numFmtId="49" fontId="20" fillId="0" borderId="96" xfId="0" applyNumberFormat="1" applyFont="1" applyFill="1" applyBorder="1" applyAlignment="1">
      <alignment horizontal="center" vertical="center"/>
    </xf>
    <xf numFmtId="3" fontId="20" fillId="0" borderId="96" xfId="0" applyNumberFormat="1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98" fillId="0" borderId="96" xfId="0" applyFont="1" applyFill="1" applyBorder="1" applyAlignment="1">
      <alignment horizontal="center" vertical="center"/>
    </xf>
    <xf numFmtId="1" fontId="15" fillId="0" borderId="75" xfId="0" applyNumberFormat="1" applyFont="1" applyFill="1" applyBorder="1" applyAlignment="1">
      <alignment horizontal="center" vertical="center"/>
    </xf>
    <xf numFmtId="1" fontId="15" fillId="0" borderId="96" xfId="0" applyNumberFormat="1" applyFont="1" applyFill="1" applyBorder="1" applyAlignment="1">
      <alignment horizontal="center" vertical="center"/>
    </xf>
    <xf numFmtId="0" fontId="19" fillId="0" borderId="105" xfId="0" applyNumberFormat="1" applyFont="1" applyFill="1" applyBorder="1" applyAlignment="1">
      <alignment horizontal="center" vertical="center" wrapText="1"/>
    </xf>
    <xf numFmtId="49" fontId="15" fillId="0" borderId="90" xfId="0" applyNumberFormat="1" applyFont="1" applyFill="1" applyBorder="1" applyAlignment="1">
      <alignment horizontal="center" vertical="center"/>
    </xf>
    <xf numFmtId="49" fontId="15" fillId="0" borderId="78" xfId="0" applyNumberFormat="1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9" fillId="0" borderId="76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128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78" xfId="0" applyNumberFormat="1" applyFont="1" applyFill="1" applyBorder="1" applyAlignment="1">
      <alignment horizontal="center" vertical="center"/>
    </xf>
    <xf numFmtId="0" fontId="20" fillId="0" borderId="76" xfId="0" applyNumberFormat="1" applyFont="1" applyFill="1" applyBorder="1" applyAlignment="1">
      <alignment horizontal="center" vertical="center"/>
    </xf>
    <xf numFmtId="0" fontId="20" fillId="0" borderId="90" xfId="0" applyNumberFormat="1" applyFont="1" applyFill="1" applyBorder="1" applyAlignment="1">
      <alignment vertical="center"/>
    </xf>
    <xf numFmtId="0" fontId="20" fillId="0" borderId="77" xfId="0" applyNumberFormat="1" applyFont="1" applyFill="1" applyBorder="1" applyAlignment="1">
      <alignment vertical="center"/>
    </xf>
    <xf numFmtId="0" fontId="20" fillId="0" borderId="77" xfId="0" applyNumberFormat="1" applyFont="1" applyFill="1" applyBorder="1" applyAlignment="1">
      <alignment horizontal="center" vertical="center"/>
    </xf>
    <xf numFmtId="0" fontId="20" fillId="0" borderId="76" xfId="0" applyNumberFormat="1" applyFont="1" applyFill="1" applyBorder="1" applyAlignment="1">
      <alignment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20" fillId="0" borderId="90" xfId="0" applyNumberFormat="1" applyFont="1" applyFill="1" applyBorder="1" applyAlignment="1">
      <alignment horizontal="center" vertical="center"/>
    </xf>
    <xf numFmtId="0" fontId="20" fillId="0" borderId="77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128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92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20" fillId="0" borderId="98" xfId="0" applyNumberFormat="1" applyFont="1" applyFill="1" applyBorder="1" applyAlignment="1">
      <alignment horizontal="center" vertical="center"/>
    </xf>
    <xf numFmtId="0" fontId="20" fillId="0" borderId="100" xfId="0" applyNumberFormat="1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horizontal="center" vertical="center" wrapText="1"/>
    </xf>
    <xf numFmtId="49" fontId="20" fillId="0" borderId="94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127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94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7" xfId="0" applyFont="1" applyFill="1" applyBorder="1" applyAlignment="1">
      <alignment horizontal="center" vertical="center" wrapText="1"/>
    </xf>
    <xf numFmtId="0" fontId="20" fillId="0" borderId="115" xfId="0" applyNumberFormat="1" applyFont="1" applyFill="1" applyBorder="1" applyAlignment="1">
      <alignment horizontal="center" vertical="center"/>
    </xf>
    <xf numFmtId="0" fontId="20" fillId="0" borderId="123" xfId="0" applyNumberFormat="1" applyFont="1" applyFill="1" applyBorder="1" applyAlignment="1">
      <alignment horizontal="center" vertical="center"/>
    </xf>
    <xf numFmtId="0" fontId="20" fillId="0" borderId="118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vertical="center"/>
    </xf>
    <xf numFmtId="0" fontId="20" fillId="0" borderId="34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115" xfId="0" applyNumberFormat="1" applyFont="1" applyFill="1" applyBorder="1" applyAlignment="1">
      <alignment vertical="center"/>
    </xf>
    <xf numFmtId="0" fontId="8" fillId="0" borderId="1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 wrapText="1"/>
    </xf>
    <xf numFmtId="0" fontId="20" fillId="0" borderId="9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3" fontId="20" fillId="0" borderId="91" xfId="0" applyNumberFormat="1" applyFont="1" applyFill="1" applyBorder="1" applyAlignment="1">
      <alignment horizontal="center" vertical="center"/>
    </xf>
    <xf numFmtId="167" fontId="15" fillId="0" borderId="91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3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84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left" vertical="center" wrapText="1"/>
    </xf>
    <xf numFmtId="0" fontId="15" fillId="0" borderId="102" xfId="0" applyFont="1" applyFill="1" applyBorder="1" applyAlignment="1">
      <alignment horizontal="left" vertical="center" wrapText="1"/>
    </xf>
    <xf numFmtId="0" fontId="15" fillId="0" borderId="112" xfId="0" applyFont="1" applyFill="1" applyBorder="1" applyAlignment="1">
      <alignment horizontal="left" vertical="center" wrapText="1"/>
    </xf>
    <xf numFmtId="3" fontId="15" fillId="0" borderId="102" xfId="0" applyNumberFormat="1" applyFont="1" applyFill="1" applyBorder="1" applyAlignment="1">
      <alignment horizontal="center" vertical="center"/>
    </xf>
    <xf numFmtId="1" fontId="15" fillId="0" borderId="88" xfId="0" applyNumberFormat="1" applyFont="1" applyFill="1" applyBorder="1" applyAlignment="1">
      <alignment horizontal="center" vertical="center"/>
    </xf>
    <xf numFmtId="3" fontId="7" fillId="0" borderId="101" xfId="0" applyNumberFormat="1" applyFont="1" applyFill="1" applyBorder="1" applyAlignment="1">
      <alignment horizontal="center" vertical="center"/>
    </xf>
    <xf numFmtId="3" fontId="8" fillId="0" borderId="102" xfId="0" applyNumberFormat="1" applyFont="1" applyFill="1" applyBorder="1" applyAlignment="1">
      <alignment horizontal="center" vertical="center"/>
    </xf>
    <xf numFmtId="3" fontId="14" fillId="0" borderId="112" xfId="0" applyNumberFormat="1" applyFont="1" applyFill="1" applyBorder="1" applyAlignment="1">
      <alignment horizontal="center" vertical="center"/>
    </xf>
    <xf numFmtId="3" fontId="7" fillId="0" borderId="88" xfId="0" applyNumberFormat="1" applyFont="1" applyFill="1" applyBorder="1" applyAlignment="1">
      <alignment horizontal="center" vertical="center"/>
    </xf>
    <xf numFmtId="3" fontId="106" fillId="0" borderId="112" xfId="0" applyNumberFormat="1" applyFont="1" applyFill="1" applyBorder="1" applyAlignment="1">
      <alignment horizontal="center" vertical="center"/>
    </xf>
    <xf numFmtId="3" fontId="14" fillId="0" borderId="102" xfId="0" applyNumberFormat="1" applyFont="1" applyFill="1" applyBorder="1" applyAlignment="1">
      <alignment horizontal="center" vertical="center"/>
    </xf>
    <xf numFmtId="1" fontId="8" fillId="0" borderId="101" xfId="0" applyNumberFormat="1" applyFont="1" applyFill="1" applyBorder="1" applyAlignment="1">
      <alignment vertical="center"/>
    </xf>
    <xf numFmtId="167" fontId="12" fillId="0" borderId="102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vertical="center"/>
    </xf>
    <xf numFmtId="0" fontId="13" fillId="0" borderId="88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3" fontId="34" fillId="0" borderId="102" xfId="0" applyNumberFormat="1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118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14" xfId="0" applyFont="1" applyFill="1" applyBorder="1" applyAlignment="1">
      <alignment horizontal="left" vertical="center" wrapText="1"/>
    </xf>
    <xf numFmtId="165" fontId="15" fillId="0" borderId="115" xfId="0" applyNumberFormat="1" applyFont="1" applyFill="1" applyBorder="1" applyAlignment="1">
      <alignment horizontal="center" vertical="center"/>
    </xf>
    <xf numFmtId="165" fontId="15" fillId="0" borderId="114" xfId="0" applyNumberFormat="1" applyFont="1" applyFill="1" applyBorder="1" applyAlignment="1">
      <alignment horizontal="center" vertical="center"/>
    </xf>
    <xf numFmtId="1" fontId="15" fillId="0" borderId="115" xfId="0" applyNumberFormat="1" applyFont="1" applyFill="1" applyBorder="1" applyAlignment="1">
      <alignment horizontal="center" vertical="center"/>
    </xf>
    <xf numFmtId="0" fontId="15" fillId="0" borderId="123" xfId="0" applyFont="1" applyFill="1" applyBorder="1" applyAlignment="1">
      <alignment horizontal="center" vertical="center"/>
    </xf>
    <xf numFmtId="3" fontId="14" fillId="0" borderId="1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15" xfId="0" applyNumberFormat="1" applyFont="1" applyFill="1" applyBorder="1" applyAlignment="1">
      <alignment horizontal="center" vertical="center"/>
    </xf>
    <xf numFmtId="1" fontId="14" fillId="0" borderId="1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14" xfId="0" applyNumberFormat="1" applyFont="1" applyFill="1" applyBorder="1" applyAlignment="1">
      <alignment horizontal="center" vertical="center"/>
    </xf>
    <xf numFmtId="3" fontId="14" fillId="0" borderId="115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123" xfId="0" applyNumberFormat="1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vertical="center"/>
    </xf>
    <xf numFmtId="0" fontId="15" fillId="0" borderId="9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165" fontId="15" fillId="0" borderId="92" xfId="0" applyNumberFormat="1" applyFont="1" applyFill="1" applyBorder="1" applyAlignment="1">
      <alignment horizontal="center" vertical="center"/>
    </xf>
    <xf numFmtId="165" fontId="15" fillId="0" borderId="31" xfId="0" applyNumberFormat="1" applyFont="1" applyFill="1" applyBorder="1" applyAlignment="1">
      <alignment horizontal="center" vertical="center"/>
    </xf>
    <xf numFmtId="3" fontId="14" fillId="0" borderId="12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100" xfId="0" applyNumberFormat="1" applyFont="1" applyFill="1" applyBorder="1" applyAlignment="1">
      <alignment horizontal="center" vertical="center"/>
    </xf>
    <xf numFmtId="3" fontId="14" fillId="0" borderId="69" xfId="0" applyNumberFormat="1" applyFont="1" applyFill="1" applyBorder="1" applyAlignment="1">
      <alignment horizontal="center" vertical="center"/>
    </xf>
    <xf numFmtId="1" fontId="14" fillId="0" borderId="122" xfId="0" applyNumberFormat="1" applyFont="1" applyFill="1" applyBorder="1" applyAlignment="1">
      <alignment horizontal="center" vertical="center"/>
    </xf>
    <xf numFmtId="1" fontId="14" fillId="0" borderId="69" xfId="0" applyNumberFormat="1" applyFont="1" applyFill="1" applyBorder="1" applyAlignment="1">
      <alignment horizontal="center" vertical="center"/>
    </xf>
    <xf numFmtId="1" fontId="14" fillId="0" borderId="107" xfId="0" applyNumberFormat="1" applyFont="1" applyFill="1" applyBorder="1" applyAlignment="1">
      <alignment horizontal="center" vertical="center"/>
    </xf>
    <xf numFmtId="3" fontId="14" fillId="0" borderId="100" xfId="0" applyNumberFormat="1" applyFont="1" applyFill="1" applyBorder="1" applyAlignment="1">
      <alignment horizontal="center" vertical="center" wrapText="1"/>
    </xf>
    <xf numFmtId="3" fontId="14" fillId="0" borderId="69" xfId="0" applyNumberFormat="1" applyFont="1" applyFill="1" applyBorder="1" applyAlignment="1">
      <alignment horizontal="center" vertical="center" wrapText="1"/>
    </xf>
    <xf numFmtId="3" fontId="14" fillId="0" borderId="124" xfId="0" applyNumberFormat="1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1" fontId="15" fillId="0" borderId="92" xfId="0" applyNumberFormat="1" applyFont="1" applyFill="1" applyBorder="1" applyAlignment="1">
      <alignment horizontal="center" vertical="center"/>
    </xf>
    <xf numFmtId="1" fontId="15" fillId="0" borderId="92" xfId="0" applyNumberFormat="1" applyFont="1" applyFill="1" applyBorder="1" applyAlignment="1">
      <alignment horizontal="center" vertical="center" shrinkToFit="1"/>
    </xf>
    <xf numFmtId="1" fontId="15" fillId="0" borderId="31" xfId="0" applyNumberFormat="1" applyFont="1" applyFill="1" applyBorder="1" applyAlignment="1">
      <alignment horizontal="center" vertical="center" shrinkToFit="1"/>
    </xf>
    <xf numFmtId="0" fontId="13" fillId="0" borderId="90" xfId="0" applyNumberFormat="1" applyFont="1" applyFill="1" applyBorder="1" applyAlignment="1">
      <alignment horizontal="center" vertical="center"/>
    </xf>
    <xf numFmtId="0" fontId="20" fillId="0" borderId="76" xfId="0" applyNumberFormat="1" applyFont="1" applyFill="1" applyBorder="1" applyAlignment="1">
      <alignment horizontal="center" vertical="center"/>
    </xf>
    <xf numFmtId="1" fontId="20" fillId="0" borderId="77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vertical="center"/>
    </xf>
    <xf numFmtId="0" fontId="13" fillId="0" borderId="90" xfId="0" applyFont="1" applyFill="1" applyBorder="1" applyAlignment="1">
      <alignment horizontal="center" vertical="center"/>
    </xf>
    <xf numFmtId="3" fontId="14" fillId="0" borderId="77" xfId="0" applyNumberFormat="1" applyFont="1" applyFill="1" applyBorder="1" applyAlignment="1">
      <alignment horizontal="center" vertical="center" wrapText="1"/>
    </xf>
    <xf numFmtId="49" fontId="14" fillId="0" borderId="77" xfId="0" applyNumberFormat="1" applyFont="1" applyFill="1" applyBorder="1" applyAlignment="1">
      <alignment horizontal="center" vertical="center" wrapText="1"/>
    </xf>
    <xf numFmtId="49" fontId="14" fillId="0" borderId="128" xfId="0" applyNumberFormat="1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/>
    </xf>
    <xf numFmtId="0" fontId="20" fillId="0" borderId="129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3" fillId="0" borderId="122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3" fontId="15" fillId="0" borderId="20" xfId="0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0" fontId="14" fillId="0" borderId="10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05" xfId="0" applyFont="1" applyFill="1" applyBorder="1" applyAlignment="1">
      <alignment vertical="center" wrapText="1"/>
    </xf>
    <xf numFmtId="0" fontId="13" fillId="0" borderId="105" xfId="0" applyFont="1" applyFill="1" applyBorder="1" applyAlignment="1">
      <alignment vertical="center"/>
    </xf>
    <xf numFmtId="0" fontId="14" fillId="0" borderId="34" xfId="0" applyNumberFormat="1" applyFont="1" applyFill="1" applyBorder="1" applyAlignment="1">
      <alignment vertical="center"/>
    </xf>
    <xf numFmtId="0" fontId="14" fillId="0" borderId="105" xfId="0" applyNumberFormat="1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2" fillId="0" borderId="120" xfId="0" applyFont="1" applyFill="1" applyBorder="1" applyAlignment="1">
      <alignment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128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1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4" fontId="96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107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10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18</xdr:row>
      <xdr:rowOff>304800</xdr:rowOff>
    </xdr:from>
    <xdr:to>
      <xdr:col>46</xdr:col>
      <xdr:colOff>0</xdr:colOff>
      <xdr:row>20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 flipH="1">
          <a:off x="24917400" y="7248525"/>
          <a:ext cx="619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304800</xdr:rowOff>
    </xdr:from>
    <xdr:to>
      <xdr:col>48</xdr:col>
      <xdr:colOff>0</xdr:colOff>
      <xdr:row>20</xdr:row>
      <xdr:rowOff>9525</xdr:rowOff>
    </xdr:to>
    <xdr:sp>
      <xdr:nvSpPr>
        <xdr:cNvPr id="2" name="Text Box 16"/>
        <xdr:cNvSpPr txBox="1">
          <a:spLocks noChangeArrowheads="1"/>
        </xdr:cNvSpPr>
      </xdr:nvSpPr>
      <xdr:spPr>
        <a:xfrm flipH="1">
          <a:off x="25536525" y="7248525"/>
          <a:ext cx="128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304800</xdr:rowOff>
    </xdr:from>
    <xdr:to>
      <xdr:col>46</xdr:col>
      <xdr:colOff>0</xdr:colOff>
      <xdr:row>20</xdr:row>
      <xdr:rowOff>9525</xdr:rowOff>
    </xdr:to>
    <xdr:sp>
      <xdr:nvSpPr>
        <xdr:cNvPr id="3" name="Text Box 17"/>
        <xdr:cNvSpPr txBox="1">
          <a:spLocks noChangeArrowheads="1"/>
        </xdr:cNvSpPr>
      </xdr:nvSpPr>
      <xdr:spPr>
        <a:xfrm flipH="1">
          <a:off x="24917400" y="7248525"/>
          <a:ext cx="619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304800</xdr:rowOff>
    </xdr:from>
    <xdr:to>
      <xdr:col>57</xdr:col>
      <xdr:colOff>0</xdr:colOff>
      <xdr:row>20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 flipH="1">
          <a:off x="31946850" y="724852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304800</xdr:rowOff>
    </xdr:from>
    <xdr:to>
      <xdr:col>57</xdr:col>
      <xdr:colOff>0</xdr:colOff>
      <xdr:row>20</xdr:row>
      <xdr:rowOff>9525</xdr:rowOff>
    </xdr:to>
    <xdr:sp>
      <xdr:nvSpPr>
        <xdr:cNvPr id="5" name="Text Box 17"/>
        <xdr:cNvSpPr txBox="1">
          <a:spLocks noChangeArrowheads="1"/>
        </xdr:cNvSpPr>
      </xdr:nvSpPr>
      <xdr:spPr>
        <a:xfrm flipH="1">
          <a:off x="31946850" y="724852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19</xdr:row>
      <xdr:rowOff>304800</xdr:rowOff>
    </xdr:from>
    <xdr:to>
      <xdr:col>57</xdr:col>
      <xdr:colOff>0</xdr:colOff>
      <xdr:row>21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 flipH="1">
          <a:off x="24536400" y="8020050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304800</xdr:rowOff>
    </xdr:from>
    <xdr:to>
      <xdr:col>60</xdr:col>
      <xdr:colOff>0</xdr:colOff>
      <xdr:row>21</xdr:row>
      <xdr:rowOff>9525</xdr:rowOff>
    </xdr:to>
    <xdr:sp>
      <xdr:nvSpPr>
        <xdr:cNvPr id="2" name="Text Box 16"/>
        <xdr:cNvSpPr txBox="1">
          <a:spLocks noChangeArrowheads="1"/>
        </xdr:cNvSpPr>
      </xdr:nvSpPr>
      <xdr:spPr>
        <a:xfrm flipH="1">
          <a:off x="24974550" y="8020050"/>
          <a:ext cx="1314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19</xdr:row>
      <xdr:rowOff>304800</xdr:rowOff>
    </xdr:from>
    <xdr:to>
      <xdr:col>57</xdr:col>
      <xdr:colOff>0</xdr:colOff>
      <xdr:row>21</xdr:row>
      <xdr:rowOff>9525</xdr:rowOff>
    </xdr:to>
    <xdr:sp>
      <xdr:nvSpPr>
        <xdr:cNvPr id="3" name="Text Box 17"/>
        <xdr:cNvSpPr txBox="1">
          <a:spLocks noChangeArrowheads="1"/>
        </xdr:cNvSpPr>
      </xdr:nvSpPr>
      <xdr:spPr>
        <a:xfrm flipH="1">
          <a:off x="24536400" y="8020050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62"/>
  <sheetViews>
    <sheetView tabSelected="1" view="pageBreakPreview" zoomScale="40" zoomScaleNormal="75" zoomScaleSheetLayoutView="40" zoomScalePageLayoutView="20" workbookViewId="0" topLeftCell="A1">
      <selection activeCell="AS8" sqref="AS8"/>
    </sheetView>
  </sheetViews>
  <sheetFormatPr defaultColWidth="5.125" defaultRowHeight="12.75" zeroHeight="1"/>
  <cols>
    <col min="1" max="1" width="6.75390625" style="1" customWidth="1"/>
    <col min="2" max="2" width="7.875" style="1" customWidth="1"/>
    <col min="3" max="30" width="6.75390625" style="1" customWidth="1"/>
    <col min="31" max="39" width="8.125" style="3" customWidth="1"/>
    <col min="40" max="40" width="9.125" style="3" customWidth="1"/>
    <col min="41" max="42" width="8.125" style="3" customWidth="1"/>
    <col min="43" max="43" width="8.625" style="3" customWidth="1"/>
    <col min="44" max="46" width="8.125" style="3" customWidth="1"/>
    <col min="47" max="47" width="8.75390625" style="3" customWidth="1"/>
    <col min="48" max="54" width="8.125" style="3" customWidth="1"/>
    <col min="55" max="57" width="9.25390625" style="1" customWidth="1"/>
    <col min="58" max="58" width="5.75390625" style="144" customWidth="1"/>
    <col min="59" max="60" width="7.375" style="144" customWidth="1"/>
    <col min="61" max="61" width="14.125" style="144" customWidth="1"/>
    <col min="62" max="66" width="11.125" style="48" hidden="1" customWidth="1"/>
    <col min="67" max="67" width="11.125" style="115" hidden="1" customWidth="1"/>
    <col min="68" max="68" width="15.125" style="115" hidden="1" customWidth="1"/>
    <col min="69" max="69" width="11.125" style="48" hidden="1" customWidth="1"/>
    <col min="70" max="70" width="17.25390625" style="165" hidden="1" customWidth="1"/>
    <col min="71" max="71" width="11.125" style="48" hidden="1" customWidth="1"/>
    <col min="72" max="16384" width="5.125" style="3" customWidth="1"/>
  </cols>
  <sheetData>
    <row r="1" spans="2:226" s="2" customFormat="1" ht="30" customHeight="1">
      <c r="B1" s="267" t="s">
        <v>49</v>
      </c>
      <c r="C1" s="268"/>
      <c r="D1" s="216"/>
      <c r="E1" s="216"/>
      <c r="F1" s="216"/>
      <c r="G1" s="216"/>
      <c r="H1" s="268"/>
      <c r="I1" s="268"/>
      <c r="J1" s="268"/>
      <c r="K1" s="269"/>
      <c r="L1" s="269"/>
      <c r="M1" s="269"/>
      <c r="N1" s="268"/>
      <c r="O1" s="116"/>
      <c r="P1" s="116"/>
      <c r="Q1" s="270" t="s">
        <v>146</v>
      </c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118"/>
      <c r="AY1" s="118"/>
      <c r="AZ1" s="118"/>
      <c r="BA1" s="118"/>
      <c r="BB1" s="118"/>
      <c r="BC1" s="118"/>
      <c r="BD1" s="118"/>
      <c r="BE1" s="118"/>
      <c r="BF1" s="271"/>
      <c r="BG1" s="272"/>
      <c r="BH1" s="272"/>
      <c r="BI1" s="272"/>
      <c r="BJ1" s="38"/>
      <c r="BK1" s="38"/>
      <c r="BL1" s="38"/>
      <c r="BM1" s="38"/>
      <c r="BN1" s="38"/>
      <c r="BO1" s="115"/>
      <c r="BP1" s="115"/>
      <c r="BQ1" s="38"/>
      <c r="BR1" s="165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</row>
    <row r="2" spans="2:71" ht="30" customHeight="1">
      <c r="B2" s="273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16"/>
      <c r="P2" s="116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47"/>
      <c r="AY2" s="274" t="s">
        <v>405</v>
      </c>
      <c r="AZ2" s="47"/>
      <c r="BA2" s="47"/>
      <c r="BC2" s="3"/>
      <c r="BD2" s="3"/>
      <c r="BE2" s="3"/>
      <c r="BJ2" s="3"/>
      <c r="BK2" s="3"/>
      <c r="BL2" s="3"/>
      <c r="BM2" s="3"/>
      <c r="BN2" s="3"/>
      <c r="BQ2" s="3"/>
      <c r="BS2" s="3"/>
    </row>
    <row r="3" spans="2:71" ht="30" customHeight="1">
      <c r="B3" s="268"/>
      <c r="C3" s="275"/>
      <c r="D3" s="275"/>
      <c r="E3" s="275"/>
      <c r="F3" s="275"/>
      <c r="G3" s="268"/>
      <c r="H3" s="268"/>
      <c r="I3" s="268"/>
      <c r="J3" s="268"/>
      <c r="K3" s="268"/>
      <c r="L3" s="215"/>
      <c r="M3" s="268"/>
      <c r="N3" s="268"/>
      <c r="O3" s="116"/>
      <c r="P3" s="116"/>
      <c r="Q3" s="276" t="s">
        <v>402</v>
      </c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47"/>
      <c r="AY3" s="274" t="s">
        <v>190</v>
      </c>
      <c r="AZ3" s="47"/>
      <c r="BA3" s="47"/>
      <c r="BB3" s="116"/>
      <c r="BC3" s="47"/>
      <c r="BD3" s="116"/>
      <c r="BE3" s="116"/>
      <c r="BF3" s="277"/>
      <c r="BG3" s="277"/>
      <c r="BH3" s="277"/>
      <c r="BJ3" s="3"/>
      <c r="BK3" s="3"/>
      <c r="BL3" s="3"/>
      <c r="BM3" s="3"/>
      <c r="BN3" s="3"/>
      <c r="BQ3" s="3"/>
      <c r="BS3" s="3"/>
    </row>
    <row r="4" spans="2:71" ht="30" customHeight="1">
      <c r="B4" s="268"/>
      <c r="C4" s="275"/>
      <c r="D4" s="275"/>
      <c r="E4" s="275"/>
      <c r="F4" s="275"/>
      <c r="G4" s="268"/>
      <c r="H4" s="268"/>
      <c r="I4" s="268"/>
      <c r="J4" s="268"/>
      <c r="K4" s="268"/>
      <c r="L4" s="215"/>
      <c r="M4" s="268"/>
      <c r="N4" s="268"/>
      <c r="O4" s="116"/>
      <c r="P4" s="116"/>
      <c r="Q4" s="278"/>
      <c r="R4" s="278"/>
      <c r="S4" s="278"/>
      <c r="T4" s="278"/>
      <c r="U4" s="278"/>
      <c r="V4" s="278"/>
      <c r="W4" s="278"/>
      <c r="X4" s="278"/>
      <c r="Y4" s="279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47"/>
      <c r="AX4" s="47"/>
      <c r="AY4" s="116"/>
      <c r="AZ4" s="47"/>
      <c r="BA4" s="47"/>
      <c r="BC4" s="116"/>
      <c r="BD4" s="116"/>
      <c r="BE4" s="116"/>
      <c r="BF4" s="277"/>
      <c r="BG4" s="277"/>
      <c r="BH4" s="277"/>
      <c r="BJ4" s="3"/>
      <c r="BK4" s="3"/>
      <c r="BL4" s="3"/>
      <c r="BM4" s="3"/>
      <c r="BN4" s="3"/>
      <c r="BQ4" s="3"/>
      <c r="BS4" s="3"/>
    </row>
    <row r="5" spans="2:71" ht="30" customHeight="1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116"/>
      <c r="P5" s="116"/>
      <c r="Q5" s="280"/>
      <c r="R5" s="280"/>
      <c r="S5" s="280"/>
      <c r="T5" s="280"/>
      <c r="U5" s="280"/>
      <c r="V5" s="280"/>
      <c r="W5" s="280"/>
      <c r="X5" s="280"/>
      <c r="Y5" s="279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47"/>
      <c r="AX5" s="47"/>
      <c r="AZ5" s="47"/>
      <c r="BA5" s="47"/>
      <c r="BC5" s="116"/>
      <c r="BD5" s="116"/>
      <c r="BE5" s="116"/>
      <c r="BF5" s="277"/>
      <c r="BG5" s="277"/>
      <c r="BH5" s="277"/>
      <c r="BJ5" s="3"/>
      <c r="BK5" s="3"/>
      <c r="BL5" s="3"/>
      <c r="BM5" s="3"/>
      <c r="BN5" s="3"/>
      <c r="BQ5" s="3"/>
      <c r="BS5" s="3"/>
    </row>
    <row r="6" spans="2:71" ht="30" customHeight="1">
      <c r="B6" s="268" t="s">
        <v>48</v>
      </c>
      <c r="C6" s="268"/>
      <c r="D6" s="268"/>
      <c r="E6" s="268"/>
      <c r="F6" s="268"/>
      <c r="G6" s="268"/>
      <c r="H6" s="268"/>
      <c r="I6" s="268"/>
      <c r="J6" s="268"/>
      <c r="K6" s="268"/>
      <c r="L6" s="268" t="s">
        <v>109</v>
      </c>
      <c r="M6" s="268"/>
      <c r="N6" s="268"/>
      <c r="O6" s="116"/>
      <c r="P6" s="116"/>
      <c r="Q6" s="281"/>
      <c r="R6" s="281"/>
      <c r="S6" s="281"/>
      <c r="T6" s="281"/>
      <c r="U6" s="281"/>
      <c r="V6" s="281"/>
      <c r="W6" s="281"/>
      <c r="X6" s="281"/>
      <c r="Y6" s="279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47"/>
      <c r="AX6" s="47"/>
      <c r="AY6" s="116"/>
      <c r="AZ6" s="47"/>
      <c r="BA6" s="47"/>
      <c r="BC6" s="116"/>
      <c r="BD6" s="116"/>
      <c r="BE6" s="116"/>
      <c r="BF6" s="277"/>
      <c r="BG6" s="277"/>
      <c r="BH6" s="277"/>
      <c r="BJ6" s="3"/>
      <c r="BK6" s="3"/>
      <c r="BL6" s="3"/>
      <c r="BM6" s="3"/>
      <c r="BN6" s="3"/>
      <c r="BQ6" s="3"/>
      <c r="BS6" s="3"/>
    </row>
    <row r="7" spans="2:71" ht="30" customHeight="1">
      <c r="B7" s="268" t="s">
        <v>83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116"/>
      <c r="P7" s="116"/>
      <c r="Q7" s="281"/>
      <c r="R7" s="281"/>
      <c r="S7" s="281"/>
      <c r="T7" s="281"/>
      <c r="U7" s="281"/>
      <c r="V7" s="281"/>
      <c r="W7" s="281"/>
      <c r="X7" s="281"/>
      <c r="Y7" s="279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116"/>
      <c r="BD7" s="116"/>
      <c r="BE7" s="116"/>
      <c r="BF7" s="277"/>
      <c r="BG7" s="277"/>
      <c r="BH7" s="277"/>
      <c r="BJ7" s="3"/>
      <c r="BK7" s="3"/>
      <c r="BL7" s="3"/>
      <c r="BM7" s="3"/>
      <c r="BN7" s="3"/>
      <c r="BQ7" s="3"/>
      <c r="BS7" s="3"/>
    </row>
    <row r="8" spans="20:71" ht="9" customHeight="1">
      <c r="T8" s="14"/>
      <c r="U8" s="4"/>
      <c r="V8" s="4"/>
      <c r="W8" s="4"/>
      <c r="X8" s="14"/>
      <c r="Y8" s="1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283"/>
      <c r="BG8" s="283"/>
      <c r="BH8" s="283"/>
      <c r="BI8" s="283"/>
      <c r="BJ8" s="3"/>
      <c r="BK8" s="3"/>
      <c r="BL8" s="3"/>
      <c r="BM8" s="3"/>
      <c r="BN8" s="3"/>
      <c r="BQ8" s="3"/>
      <c r="BS8" s="3"/>
    </row>
    <row r="9" spans="1:70" s="5" customFormat="1" ht="57.75" customHeight="1" thickBot="1">
      <c r="A9" s="284" t="s">
        <v>72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5" t="s">
        <v>217</v>
      </c>
      <c r="BC9" s="285"/>
      <c r="BD9" s="285"/>
      <c r="BE9" s="285"/>
      <c r="BF9" s="285"/>
      <c r="BG9" s="285"/>
      <c r="BH9" s="285"/>
      <c r="BI9" s="285"/>
      <c r="BO9" s="116"/>
      <c r="BP9" s="116"/>
      <c r="BR9" s="148"/>
    </row>
    <row r="10" spans="1:226" ht="30" customHeight="1">
      <c r="A10" s="182" t="s">
        <v>125</v>
      </c>
      <c r="B10" s="286" t="s">
        <v>84</v>
      </c>
      <c r="C10" s="287"/>
      <c r="D10" s="287"/>
      <c r="E10" s="287"/>
      <c r="F10" s="288"/>
      <c r="G10" s="286" t="s">
        <v>85</v>
      </c>
      <c r="H10" s="287"/>
      <c r="I10" s="287"/>
      <c r="J10" s="288"/>
      <c r="K10" s="289" t="s">
        <v>86</v>
      </c>
      <c r="L10" s="289"/>
      <c r="M10" s="289"/>
      <c r="N10" s="289"/>
      <c r="O10" s="290" t="s">
        <v>87</v>
      </c>
      <c r="P10" s="291"/>
      <c r="Q10" s="291"/>
      <c r="R10" s="291"/>
      <c r="S10" s="292"/>
      <c r="T10" s="286" t="s">
        <v>88</v>
      </c>
      <c r="U10" s="287"/>
      <c r="V10" s="287"/>
      <c r="W10" s="288"/>
      <c r="X10" s="286" t="s">
        <v>89</v>
      </c>
      <c r="Y10" s="287"/>
      <c r="Z10" s="287"/>
      <c r="AA10" s="288"/>
      <c r="AB10" s="286" t="s">
        <v>90</v>
      </c>
      <c r="AC10" s="287"/>
      <c r="AD10" s="287"/>
      <c r="AE10" s="287"/>
      <c r="AF10" s="288"/>
      <c r="AG10" s="286" t="s">
        <v>91</v>
      </c>
      <c r="AH10" s="287"/>
      <c r="AI10" s="287"/>
      <c r="AJ10" s="288"/>
      <c r="AK10" s="293" t="s">
        <v>92</v>
      </c>
      <c r="AL10" s="293"/>
      <c r="AM10" s="293"/>
      <c r="AN10" s="293"/>
      <c r="AO10" s="286" t="s">
        <v>93</v>
      </c>
      <c r="AP10" s="287"/>
      <c r="AQ10" s="287"/>
      <c r="AR10" s="287"/>
      <c r="AS10" s="288"/>
      <c r="AT10" s="286" t="s">
        <v>94</v>
      </c>
      <c r="AU10" s="287"/>
      <c r="AV10" s="287"/>
      <c r="AW10" s="288"/>
      <c r="AX10" s="286" t="s">
        <v>95</v>
      </c>
      <c r="AY10" s="287"/>
      <c r="AZ10" s="287"/>
      <c r="BA10" s="287"/>
      <c r="BB10" s="294" t="s">
        <v>58</v>
      </c>
      <c r="BC10" s="295" t="s">
        <v>75</v>
      </c>
      <c r="BD10" s="295" t="s">
        <v>74</v>
      </c>
      <c r="BE10" s="296" t="s">
        <v>76</v>
      </c>
      <c r="BF10" s="296" t="s">
        <v>59</v>
      </c>
      <c r="BG10" s="296" t="s">
        <v>77</v>
      </c>
      <c r="BH10" s="296" t="s">
        <v>42</v>
      </c>
      <c r="BI10" s="297" t="s">
        <v>43</v>
      </c>
      <c r="BJ10" s="1"/>
      <c r="BK10" s="1"/>
      <c r="BL10" s="1"/>
      <c r="BM10" s="1"/>
      <c r="BN10" s="1"/>
      <c r="BO10" s="116"/>
      <c r="BP10" s="116"/>
      <c r="BQ10" s="1"/>
      <c r="BR10" s="148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26" ht="30" customHeight="1" thickBot="1">
      <c r="A11" s="183"/>
      <c r="B11" s="82">
        <v>1</v>
      </c>
      <c r="C11" s="83">
        <v>2</v>
      </c>
      <c r="D11" s="83">
        <v>3</v>
      </c>
      <c r="E11" s="83">
        <v>4</v>
      </c>
      <c r="F11" s="84">
        <v>5</v>
      </c>
      <c r="G11" s="82">
        <v>6</v>
      </c>
      <c r="H11" s="83">
        <v>7</v>
      </c>
      <c r="I11" s="83">
        <v>8</v>
      </c>
      <c r="J11" s="84">
        <v>9</v>
      </c>
      <c r="K11" s="82">
        <v>10</v>
      </c>
      <c r="L11" s="83">
        <v>11</v>
      </c>
      <c r="M11" s="83">
        <v>12</v>
      </c>
      <c r="N11" s="84">
        <v>13</v>
      </c>
      <c r="O11" s="82">
        <v>14</v>
      </c>
      <c r="P11" s="83">
        <v>15</v>
      </c>
      <c r="Q11" s="83">
        <v>16</v>
      </c>
      <c r="R11" s="83">
        <v>17</v>
      </c>
      <c r="S11" s="85">
        <v>18</v>
      </c>
      <c r="T11" s="82">
        <v>19</v>
      </c>
      <c r="U11" s="83">
        <v>20</v>
      </c>
      <c r="V11" s="83">
        <v>21</v>
      </c>
      <c r="W11" s="84">
        <v>22</v>
      </c>
      <c r="X11" s="40">
        <v>23</v>
      </c>
      <c r="Y11" s="83">
        <v>24</v>
      </c>
      <c r="Z11" s="83">
        <v>25</v>
      </c>
      <c r="AA11" s="83">
        <v>26</v>
      </c>
      <c r="AB11" s="82">
        <v>27</v>
      </c>
      <c r="AC11" s="83">
        <v>28</v>
      </c>
      <c r="AD11" s="83">
        <v>29</v>
      </c>
      <c r="AE11" s="83">
        <v>30</v>
      </c>
      <c r="AF11" s="86">
        <v>31</v>
      </c>
      <c r="AG11" s="82">
        <v>32</v>
      </c>
      <c r="AH11" s="83">
        <v>33</v>
      </c>
      <c r="AI11" s="83">
        <v>34</v>
      </c>
      <c r="AJ11" s="84">
        <v>35</v>
      </c>
      <c r="AK11" s="82">
        <v>36</v>
      </c>
      <c r="AL11" s="83">
        <v>37</v>
      </c>
      <c r="AM11" s="83">
        <v>38</v>
      </c>
      <c r="AN11" s="84">
        <v>39</v>
      </c>
      <c r="AO11" s="42">
        <v>40</v>
      </c>
      <c r="AP11" s="87">
        <v>41</v>
      </c>
      <c r="AQ11" s="83">
        <v>42</v>
      </c>
      <c r="AR11" s="83">
        <v>43</v>
      </c>
      <c r="AS11" s="86">
        <v>44</v>
      </c>
      <c r="AT11" s="82">
        <v>45</v>
      </c>
      <c r="AU11" s="83">
        <v>46</v>
      </c>
      <c r="AV11" s="83">
        <v>47</v>
      </c>
      <c r="AW11" s="41">
        <v>48</v>
      </c>
      <c r="AX11" s="82">
        <v>49</v>
      </c>
      <c r="AY11" s="83">
        <v>50</v>
      </c>
      <c r="AZ11" s="83">
        <v>51</v>
      </c>
      <c r="BA11" s="86">
        <v>52</v>
      </c>
      <c r="BB11" s="298"/>
      <c r="BC11" s="299"/>
      <c r="BD11" s="299"/>
      <c r="BE11" s="300"/>
      <c r="BF11" s="300"/>
      <c r="BG11" s="300"/>
      <c r="BH11" s="300"/>
      <c r="BI11" s="301"/>
      <c r="BJ11" s="1"/>
      <c r="BK11" s="1"/>
      <c r="BL11" s="1"/>
      <c r="BM11" s="1"/>
      <c r="BN11" s="1"/>
      <c r="BO11" s="116"/>
      <c r="BP11" s="116"/>
      <c r="BQ11" s="1"/>
      <c r="BR11" s="148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30" customHeight="1">
      <c r="A12" s="183"/>
      <c r="B12" s="96">
        <v>1</v>
      </c>
      <c r="C12" s="97">
        <v>8</v>
      </c>
      <c r="D12" s="97">
        <v>15</v>
      </c>
      <c r="E12" s="97">
        <v>22</v>
      </c>
      <c r="F12" s="98">
        <v>29</v>
      </c>
      <c r="G12" s="96">
        <v>6</v>
      </c>
      <c r="H12" s="97">
        <v>13</v>
      </c>
      <c r="I12" s="97">
        <v>20</v>
      </c>
      <c r="J12" s="99">
        <v>27</v>
      </c>
      <c r="K12" s="96">
        <v>3</v>
      </c>
      <c r="L12" s="97">
        <v>10</v>
      </c>
      <c r="M12" s="97">
        <v>17</v>
      </c>
      <c r="N12" s="100">
        <v>24</v>
      </c>
      <c r="O12" s="96">
        <v>1</v>
      </c>
      <c r="P12" s="97">
        <v>8</v>
      </c>
      <c r="Q12" s="97">
        <v>15</v>
      </c>
      <c r="R12" s="97">
        <v>22</v>
      </c>
      <c r="S12" s="99">
        <v>29</v>
      </c>
      <c r="T12" s="96">
        <v>5</v>
      </c>
      <c r="U12" s="97">
        <v>12</v>
      </c>
      <c r="V12" s="97">
        <v>19</v>
      </c>
      <c r="W12" s="99">
        <v>26</v>
      </c>
      <c r="X12" s="96">
        <v>2</v>
      </c>
      <c r="Y12" s="97">
        <v>9</v>
      </c>
      <c r="Z12" s="97">
        <v>16</v>
      </c>
      <c r="AA12" s="99">
        <v>23</v>
      </c>
      <c r="AB12" s="96">
        <v>30</v>
      </c>
      <c r="AC12" s="97">
        <v>9</v>
      </c>
      <c r="AD12" s="97">
        <v>16</v>
      </c>
      <c r="AE12" s="97">
        <v>23</v>
      </c>
      <c r="AF12" s="99">
        <v>30</v>
      </c>
      <c r="AG12" s="96">
        <v>6</v>
      </c>
      <c r="AH12" s="97">
        <v>13</v>
      </c>
      <c r="AI12" s="97">
        <v>20</v>
      </c>
      <c r="AJ12" s="99">
        <v>27</v>
      </c>
      <c r="AK12" s="96">
        <v>4</v>
      </c>
      <c r="AL12" s="97">
        <v>11</v>
      </c>
      <c r="AM12" s="97">
        <v>18</v>
      </c>
      <c r="AN12" s="100">
        <v>25</v>
      </c>
      <c r="AO12" s="96">
        <v>1</v>
      </c>
      <c r="AP12" s="101">
        <v>8</v>
      </c>
      <c r="AQ12" s="97">
        <v>15</v>
      </c>
      <c r="AR12" s="97">
        <v>22</v>
      </c>
      <c r="AS12" s="98">
        <v>29</v>
      </c>
      <c r="AT12" s="96">
        <v>6</v>
      </c>
      <c r="AU12" s="97">
        <v>13</v>
      </c>
      <c r="AV12" s="97">
        <v>20</v>
      </c>
      <c r="AW12" s="99">
        <v>27</v>
      </c>
      <c r="AX12" s="96">
        <v>3</v>
      </c>
      <c r="AY12" s="97">
        <v>10</v>
      </c>
      <c r="AZ12" s="97">
        <v>17</v>
      </c>
      <c r="BA12" s="134">
        <v>24</v>
      </c>
      <c r="BB12" s="298"/>
      <c r="BC12" s="299"/>
      <c r="BD12" s="299"/>
      <c r="BE12" s="300"/>
      <c r="BF12" s="300"/>
      <c r="BG12" s="300"/>
      <c r="BH12" s="300"/>
      <c r="BI12" s="301"/>
      <c r="BJ12" s="1"/>
      <c r="BK12" s="1"/>
      <c r="BL12" s="1"/>
      <c r="BM12" s="1"/>
      <c r="BN12" s="1"/>
      <c r="BO12" s="116"/>
      <c r="BP12" s="116"/>
      <c r="BQ12" s="1"/>
      <c r="BR12" s="148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30" customHeight="1">
      <c r="A13" s="183"/>
      <c r="B13" s="73"/>
      <c r="C13" s="74"/>
      <c r="D13" s="74"/>
      <c r="E13" s="74"/>
      <c r="F13" s="75">
        <v>9</v>
      </c>
      <c r="G13" s="73"/>
      <c r="H13" s="74"/>
      <c r="I13" s="74"/>
      <c r="J13" s="76">
        <v>10</v>
      </c>
      <c r="K13" s="73"/>
      <c r="L13" s="74"/>
      <c r="M13" s="74"/>
      <c r="N13" s="76"/>
      <c r="O13" s="73"/>
      <c r="P13" s="74"/>
      <c r="Q13" s="74"/>
      <c r="R13" s="74"/>
      <c r="S13" s="76">
        <v>12</v>
      </c>
      <c r="T13" s="73"/>
      <c r="U13" s="74"/>
      <c r="V13" s="74"/>
      <c r="W13" s="76">
        <v>1</v>
      </c>
      <c r="X13" s="73"/>
      <c r="Y13" s="74"/>
      <c r="Z13" s="74"/>
      <c r="AA13" s="76">
        <v>2</v>
      </c>
      <c r="AB13" s="73"/>
      <c r="AC13" s="74"/>
      <c r="AD13" s="74"/>
      <c r="AE13" s="74"/>
      <c r="AF13" s="76">
        <v>3</v>
      </c>
      <c r="AG13" s="73"/>
      <c r="AH13" s="74"/>
      <c r="AI13" s="74"/>
      <c r="AJ13" s="76">
        <v>4</v>
      </c>
      <c r="AK13" s="73"/>
      <c r="AL13" s="74"/>
      <c r="AM13" s="74"/>
      <c r="AN13" s="76"/>
      <c r="AO13" s="73"/>
      <c r="AP13" s="74"/>
      <c r="AQ13" s="74"/>
      <c r="AR13" s="74"/>
      <c r="AS13" s="75">
        <v>6</v>
      </c>
      <c r="AT13" s="73"/>
      <c r="AU13" s="74"/>
      <c r="AV13" s="74"/>
      <c r="AW13" s="76">
        <v>7</v>
      </c>
      <c r="AX13" s="73"/>
      <c r="AY13" s="74"/>
      <c r="AZ13" s="74"/>
      <c r="BA13" s="75"/>
      <c r="BB13" s="298"/>
      <c r="BC13" s="299"/>
      <c r="BD13" s="299"/>
      <c r="BE13" s="300"/>
      <c r="BF13" s="300"/>
      <c r="BG13" s="300"/>
      <c r="BH13" s="300"/>
      <c r="BI13" s="301"/>
      <c r="BJ13" s="1"/>
      <c r="BK13" s="1"/>
      <c r="BL13" s="1"/>
      <c r="BM13" s="1"/>
      <c r="BN13" s="1"/>
      <c r="BO13" s="116"/>
      <c r="BP13" s="116"/>
      <c r="BQ13" s="1"/>
      <c r="BR13" s="148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</row>
    <row r="14" spans="1:226" ht="30" customHeight="1">
      <c r="A14" s="183"/>
      <c r="B14" s="77"/>
      <c r="C14" s="78"/>
      <c r="D14" s="78"/>
      <c r="E14" s="78"/>
      <c r="F14" s="79">
        <v>5</v>
      </c>
      <c r="G14" s="77"/>
      <c r="H14" s="78"/>
      <c r="I14" s="78"/>
      <c r="J14" s="80">
        <v>2</v>
      </c>
      <c r="K14" s="77"/>
      <c r="L14" s="78"/>
      <c r="M14" s="78"/>
      <c r="N14" s="81"/>
      <c r="O14" s="77"/>
      <c r="P14" s="78"/>
      <c r="Q14" s="78"/>
      <c r="R14" s="78"/>
      <c r="S14" s="80">
        <v>4</v>
      </c>
      <c r="T14" s="77"/>
      <c r="U14" s="78"/>
      <c r="V14" s="78"/>
      <c r="W14" s="80">
        <v>1</v>
      </c>
      <c r="X14" s="77"/>
      <c r="Y14" s="78"/>
      <c r="Z14" s="78"/>
      <c r="AA14" s="80">
        <v>1</v>
      </c>
      <c r="AB14" s="77"/>
      <c r="AC14" s="78"/>
      <c r="AD14" s="78"/>
      <c r="AE14" s="78"/>
      <c r="AF14" s="80">
        <v>5</v>
      </c>
      <c r="AG14" s="77"/>
      <c r="AH14" s="78"/>
      <c r="AI14" s="78"/>
      <c r="AJ14" s="80">
        <v>3</v>
      </c>
      <c r="AK14" s="77"/>
      <c r="AL14" s="78"/>
      <c r="AM14" s="78"/>
      <c r="AN14" s="81"/>
      <c r="AO14" s="77"/>
      <c r="AP14" s="78"/>
      <c r="AQ14" s="78"/>
      <c r="AR14" s="78"/>
      <c r="AS14" s="79">
        <v>5</v>
      </c>
      <c r="AT14" s="77"/>
      <c r="AU14" s="78"/>
      <c r="AV14" s="78"/>
      <c r="AW14" s="80">
        <v>2</v>
      </c>
      <c r="AX14" s="77"/>
      <c r="AY14" s="78"/>
      <c r="AZ14" s="78"/>
      <c r="BA14" s="135"/>
      <c r="BB14" s="298"/>
      <c r="BC14" s="299"/>
      <c r="BD14" s="299"/>
      <c r="BE14" s="300"/>
      <c r="BF14" s="300"/>
      <c r="BG14" s="300"/>
      <c r="BH14" s="300"/>
      <c r="BI14" s="301"/>
      <c r="BJ14" s="1"/>
      <c r="BK14" s="1"/>
      <c r="BL14" s="1"/>
      <c r="BM14" s="1"/>
      <c r="BN14" s="1"/>
      <c r="BO14" s="116"/>
      <c r="BP14" s="116"/>
      <c r="BQ14" s="1"/>
      <c r="BR14" s="148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</row>
    <row r="15" spans="1:226" ht="30" customHeight="1" thickBot="1">
      <c r="A15" s="184"/>
      <c r="B15" s="102">
        <v>7</v>
      </c>
      <c r="C15" s="103">
        <v>14</v>
      </c>
      <c r="D15" s="103">
        <v>21</v>
      </c>
      <c r="E15" s="103">
        <v>28</v>
      </c>
      <c r="F15" s="104">
        <v>10</v>
      </c>
      <c r="G15" s="102">
        <v>12</v>
      </c>
      <c r="H15" s="103">
        <v>19</v>
      </c>
      <c r="I15" s="103">
        <v>26</v>
      </c>
      <c r="J15" s="105">
        <v>11</v>
      </c>
      <c r="K15" s="102">
        <v>9</v>
      </c>
      <c r="L15" s="103">
        <v>16</v>
      </c>
      <c r="M15" s="103">
        <v>23</v>
      </c>
      <c r="N15" s="105">
        <v>30</v>
      </c>
      <c r="O15" s="102">
        <v>7</v>
      </c>
      <c r="P15" s="103">
        <v>14</v>
      </c>
      <c r="Q15" s="103">
        <v>21</v>
      </c>
      <c r="R15" s="103">
        <v>28</v>
      </c>
      <c r="S15" s="105">
        <v>1</v>
      </c>
      <c r="T15" s="102">
        <v>11</v>
      </c>
      <c r="U15" s="103">
        <v>18</v>
      </c>
      <c r="V15" s="103">
        <v>25</v>
      </c>
      <c r="W15" s="105">
        <v>2</v>
      </c>
      <c r="X15" s="102">
        <v>8</v>
      </c>
      <c r="Y15" s="103">
        <v>15</v>
      </c>
      <c r="Z15" s="103">
        <v>22</v>
      </c>
      <c r="AA15" s="105">
        <v>3</v>
      </c>
      <c r="AB15" s="102">
        <v>8</v>
      </c>
      <c r="AC15" s="103">
        <v>15</v>
      </c>
      <c r="AD15" s="103">
        <v>22</v>
      </c>
      <c r="AE15" s="103">
        <v>29</v>
      </c>
      <c r="AF15" s="105">
        <v>4</v>
      </c>
      <c r="AG15" s="102">
        <v>12</v>
      </c>
      <c r="AH15" s="103">
        <v>19</v>
      </c>
      <c r="AI15" s="103">
        <v>26</v>
      </c>
      <c r="AJ15" s="105">
        <v>5</v>
      </c>
      <c r="AK15" s="102">
        <v>10</v>
      </c>
      <c r="AL15" s="103">
        <v>17</v>
      </c>
      <c r="AM15" s="103">
        <v>24</v>
      </c>
      <c r="AN15" s="105">
        <v>31</v>
      </c>
      <c r="AO15" s="102">
        <v>7</v>
      </c>
      <c r="AP15" s="103">
        <v>14</v>
      </c>
      <c r="AQ15" s="103">
        <v>21</v>
      </c>
      <c r="AR15" s="103">
        <v>28</v>
      </c>
      <c r="AS15" s="104">
        <v>7</v>
      </c>
      <c r="AT15" s="102">
        <v>12</v>
      </c>
      <c r="AU15" s="103">
        <v>19</v>
      </c>
      <c r="AV15" s="103">
        <v>26</v>
      </c>
      <c r="AW15" s="105">
        <v>8</v>
      </c>
      <c r="AX15" s="102">
        <v>9</v>
      </c>
      <c r="AY15" s="103">
        <v>16</v>
      </c>
      <c r="AZ15" s="103">
        <v>23</v>
      </c>
      <c r="BA15" s="104">
        <v>31</v>
      </c>
      <c r="BB15" s="302"/>
      <c r="BC15" s="303"/>
      <c r="BD15" s="303"/>
      <c r="BE15" s="304"/>
      <c r="BF15" s="304"/>
      <c r="BG15" s="304"/>
      <c r="BH15" s="304"/>
      <c r="BI15" s="305"/>
      <c r="BJ15" s="1"/>
      <c r="BK15" s="1"/>
      <c r="BL15" s="1"/>
      <c r="BM15" s="1"/>
      <c r="BN15" s="1"/>
      <c r="BO15" s="116"/>
      <c r="BP15" s="116"/>
      <c r="BQ15" s="1"/>
      <c r="BR15" s="148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</row>
    <row r="16" spans="1:226" ht="30" customHeight="1">
      <c r="A16" s="88" t="s">
        <v>126</v>
      </c>
      <c r="B16" s="28"/>
      <c r="C16" s="15"/>
      <c r="D16" s="15"/>
      <c r="E16" s="15"/>
      <c r="F16" s="89"/>
      <c r="G16" s="28"/>
      <c r="H16" s="66">
        <v>17</v>
      </c>
      <c r="I16" s="15"/>
      <c r="J16" s="89"/>
      <c r="K16" s="28"/>
      <c r="L16" s="15"/>
      <c r="M16" s="15"/>
      <c r="N16" s="89"/>
      <c r="O16" s="28"/>
      <c r="P16" s="15"/>
      <c r="Q16" s="15"/>
      <c r="R16" s="15"/>
      <c r="S16" s="55" t="s">
        <v>0</v>
      </c>
      <c r="T16" s="90" t="s">
        <v>0</v>
      </c>
      <c r="U16" s="67" t="s">
        <v>0</v>
      </c>
      <c r="V16" s="67" t="s">
        <v>0</v>
      </c>
      <c r="W16" s="91" t="s">
        <v>1</v>
      </c>
      <c r="X16" s="92" t="s">
        <v>1</v>
      </c>
      <c r="Y16" s="15"/>
      <c r="Z16" s="15"/>
      <c r="AA16" s="15"/>
      <c r="AB16" s="28"/>
      <c r="AC16" s="15"/>
      <c r="AD16" s="66">
        <v>17</v>
      </c>
      <c r="AE16" s="15"/>
      <c r="AF16" s="93"/>
      <c r="AG16" s="90"/>
      <c r="AH16" s="67"/>
      <c r="AI16" s="67"/>
      <c r="AJ16" s="91"/>
      <c r="AK16" s="90"/>
      <c r="AL16" s="67"/>
      <c r="AM16" s="67"/>
      <c r="AN16" s="91"/>
      <c r="AO16" s="92"/>
      <c r="AP16" s="67" t="s">
        <v>0</v>
      </c>
      <c r="AQ16" s="67" t="s">
        <v>0</v>
      </c>
      <c r="AR16" s="67" t="s">
        <v>0</v>
      </c>
      <c r="AS16" s="94" t="s">
        <v>2</v>
      </c>
      <c r="AT16" s="90" t="s">
        <v>2</v>
      </c>
      <c r="AU16" s="67" t="s">
        <v>2</v>
      </c>
      <c r="AV16" s="67" t="s">
        <v>2</v>
      </c>
      <c r="AW16" s="95" t="s">
        <v>1</v>
      </c>
      <c r="AX16" s="90" t="s">
        <v>1</v>
      </c>
      <c r="AY16" s="67" t="s">
        <v>1</v>
      </c>
      <c r="AZ16" s="67" t="s">
        <v>1</v>
      </c>
      <c r="BA16" s="94" t="s">
        <v>1</v>
      </c>
      <c r="BB16" s="306">
        <v>34</v>
      </c>
      <c r="BC16" s="114">
        <v>7</v>
      </c>
      <c r="BD16" s="114">
        <v>4</v>
      </c>
      <c r="BE16" s="114"/>
      <c r="BF16" s="307"/>
      <c r="BG16" s="114"/>
      <c r="BH16" s="308">
        <v>7</v>
      </c>
      <c r="BI16" s="308">
        <f>SUM(BB16:BH16)</f>
        <v>52</v>
      </c>
      <c r="BJ16" s="1"/>
      <c r="BK16" s="1"/>
      <c r="BL16" s="1"/>
      <c r="BM16" s="1"/>
      <c r="BN16" s="1"/>
      <c r="BO16" s="116"/>
      <c r="BP16" s="116"/>
      <c r="BQ16" s="1"/>
      <c r="BR16" s="148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</row>
    <row r="17" spans="1:226" ht="30" customHeight="1">
      <c r="A17" s="71" t="s">
        <v>127</v>
      </c>
      <c r="B17" s="17"/>
      <c r="C17" s="18"/>
      <c r="D17" s="18"/>
      <c r="E17" s="18"/>
      <c r="F17" s="19"/>
      <c r="G17" s="17"/>
      <c r="H17" s="53">
        <v>17</v>
      </c>
      <c r="I17" s="18"/>
      <c r="J17" s="19"/>
      <c r="K17" s="17"/>
      <c r="L17" s="18"/>
      <c r="M17" s="18"/>
      <c r="N17" s="19"/>
      <c r="O17" s="17"/>
      <c r="P17" s="18"/>
      <c r="Q17" s="18"/>
      <c r="R17" s="18"/>
      <c r="S17" s="56" t="s">
        <v>0</v>
      </c>
      <c r="T17" s="57" t="s">
        <v>0</v>
      </c>
      <c r="U17" s="58" t="s">
        <v>0</v>
      </c>
      <c r="V17" s="58" t="s">
        <v>0</v>
      </c>
      <c r="W17" s="59" t="s">
        <v>1</v>
      </c>
      <c r="X17" s="60" t="s">
        <v>1</v>
      </c>
      <c r="Y17" s="18"/>
      <c r="Z17" s="18"/>
      <c r="AA17" s="18"/>
      <c r="AB17" s="17"/>
      <c r="AC17" s="29"/>
      <c r="AD17" s="53">
        <v>17</v>
      </c>
      <c r="AE17" s="16"/>
      <c r="AF17" s="29"/>
      <c r="AG17" s="57"/>
      <c r="AH17" s="58"/>
      <c r="AI17" s="58"/>
      <c r="AJ17" s="59"/>
      <c r="AK17" s="57"/>
      <c r="AL17" s="58"/>
      <c r="AM17" s="69"/>
      <c r="AN17" s="59"/>
      <c r="AO17" s="58"/>
      <c r="AP17" s="67" t="s">
        <v>0</v>
      </c>
      <c r="AQ17" s="58" t="s">
        <v>0</v>
      </c>
      <c r="AR17" s="58" t="s">
        <v>0</v>
      </c>
      <c r="AS17" s="68" t="s">
        <v>3</v>
      </c>
      <c r="AT17" s="57" t="s">
        <v>3</v>
      </c>
      <c r="AU17" s="58" t="s">
        <v>3</v>
      </c>
      <c r="AV17" s="58" t="s">
        <v>3</v>
      </c>
      <c r="AW17" s="59" t="s">
        <v>1</v>
      </c>
      <c r="AX17" s="57" t="s">
        <v>1</v>
      </c>
      <c r="AY17" s="58" t="s">
        <v>1</v>
      </c>
      <c r="AZ17" s="58" t="s">
        <v>1</v>
      </c>
      <c r="BA17" s="68" t="s">
        <v>1</v>
      </c>
      <c r="BB17" s="309">
        <v>34</v>
      </c>
      <c r="BC17" s="107">
        <v>7</v>
      </c>
      <c r="BD17" s="107"/>
      <c r="BE17" s="107">
        <v>4</v>
      </c>
      <c r="BF17" s="310"/>
      <c r="BG17" s="107"/>
      <c r="BH17" s="311">
        <v>7</v>
      </c>
      <c r="BI17" s="311">
        <f>SUM(BB17:BH17)</f>
        <v>52</v>
      </c>
      <c r="BJ17" s="1"/>
      <c r="BK17" s="1"/>
      <c r="BL17" s="1"/>
      <c r="BM17" s="1"/>
      <c r="BN17" s="1"/>
      <c r="BO17" s="116"/>
      <c r="BP17" s="116"/>
      <c r="BQ17" s="1"/>
      <c r="BR17" s="148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</row>
    <row r="18" spans="1:226" ht="30" customHeight="1">
      <c r="A18" s="71" t="s">
        <v>128</v>
      </c>
      <c r="B18" s="31"/>
      <c r="C18" s="30"/>
      <c r="D18" s="30"/>
      <c r="E18" s="30"/>
      <c r="F18" s="19"/>
      <c r="G18" s="17"/>
      <c r="H18" s="53">
        <v>17</v>
      </c>
      <c r="I18" s="18"/>
      <c r="J18" s="19"/>
      <c r="K18" s="17"/>
      <c r="L18" s="18"/>
      <c r="M18" s="18"/>
      <c r="N18" s="19"/>
      <c r="O18" s="17"/>
      <c r="P18" s="18"/>
      <c r="Q18" s="18"/>
      <c r="R18" s="18"/>
      <c r="S18" s="56" t="s">
        <v>0</v>
      </c>
      <c r="T18" s="57" t="s">
        <v>0</v>
      </c>
      <c r="U18" s="58" t="s">
        <v>0</v>
      </c>
      <c r="V18" s="58" t="s">
        <v>0</v>
      </c>
      <c r="W18" s="59" t="s">
        <v>1</v>
      </c>
      <c r="X18" s="60" t="s">
        <v>1</v>
      </c>
      <c r="Y18" s="18"/>
      <c r="Z18" s="18"/>
      <c r="AA18" s="18"/>
      <c r="AB18" s="17"/>
      <c r="AC18" s="18"/>
      <c r="AD18" s="66">
        <v>17</v>
      </c>
      <c r="AE18" s="18"/>
      <c r="AF18" s="29"/>
      <c r="AG18" s="57"/>
      <c r="AH18" s="58"/>
      <c r="AI18" s="58"/>
      <c r="AJ18" s="59"/>
      <c r="AK18" s="57"/>
      <c r="AL18" s="68"/>
      <c r="AM18" s="58"/>
      <c r="AN18" s="59"/>
      <c r="AO18" s="58"/>
      <c r="AP18" s="67" t="s">
        <v>0</v>
      </c>
      <c r="AQ18" s="58" t="s">
        <v>0</v>
      </c>
      <c r="AR18" s="58" t="s">
        <v>0</v>
      </c>
      <c r="AS18" s="68" t="s">
        <v>3</v>
      </c>
      <c r="AT18" s="57" t="s">
        <v>3</v>
      </c>
      <c r="AU18" s="58" t="s">
        <v>3</v>
      </c>
      <c r="AV18" s="58" t="s">
        <v>3</v>
      </c>
      <c r="AW18" s="59" t="s">
        <v>1</v>
      </c>
      <c r="AX18" s="57" t="s">
        <v>1</v>
      </c>
      <c r="AY18" s="58" t="s">
        <v>1</v>
      </c>
      <c r="AZ18" s="58" t="s">
        <v>1</v>
      </c>
      <c r="BA18" s="68" t="s">
        <v>1</v>
      </c>
      <c r="BB18" s="309">
        <v>34</v>
      </c>
      <c r="BC18" s="107">
        <v>7</v>
      </c>
      <c r="BD18" s="107"/>
      <c r="BE18" s="107">
        <v>4</v>
      </c>
      <c r="BF18" s="310"/>
      <c r="BG18" s="107"/>
      <c r="BH18" s="311">
        <v>7</v>
      </c>
      <c r="BI18" s="311">
        <f>SUM(BB18:BH18)</f>
        <v>52</v>
      </c>
      <c r="BJ18" s="1"/>
      <c r="BK18" s="1"/>
      <c r="BL18" s="1"/>
      <c r="BM18" s="1"/>
      <c r="BN18" s="1"/>
      <c r="BO18" s="116"/>
      <c r="BP18" s="116"/>
      <c r="BQ18" s="1"/>
      <c r="BR18" s="148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</row>
    <row r="19" spans="1:226" ht="30" customHeight="1" thickBot="1">
      <c r="A19" s="72" t="s">
        <v>129</v>
      </c>
      <c r="B19" s="32"/>
      <c r="C19" s="33"/>
      <c r="D19" s="33"/>
      <c r="E19" s="33"/>
      <c r="F19" s="34"/>
      <c r="G19" s="32"/>
      <c r="H19" s="54">
        <v>17</v>
      </c>
      <c r="I19" s="33"/>
      <c r="J19" s="35"/>
      <c r="K19" s="32"/>
      <c r="L19" s="33"/>
      <c r="M19" s="33"/>
      <c r="N19" s="35"/>
      <c r="O19" s="32"/>
      <c r="P19" s="33"/>
      <c r="Q19" s="33"/>
      <c r="R19" s="33"/>
      <c r="S19" s="61" t="s">
        <v>0</v>
      </c>
      <c r="T19" s="62" t="s">
        <v>0</v>
      </c>
      <c r="U19" s="63" t="s">
        <v>0</v>
      </c>
      <c r="V19" s="63" t="s">
        <v>0</v>
      </c>
      <c r="W19" s="64" t="s">
        <v>1</v>
      </c>
      <c r="X19" s="65" t="s">
        <v>1</v>
      </c>
      <c r="Y19" s="33"/>
      <c r="Z19" s="36"/>
      <c r="AA19" s="37"/>
      <c r="AB19" s="32"/>
      <c r="AC19" s="33"/>
      <c r="AD19" s="54">
        <v>8</v>
      </c>
      <c r="AE19" s="33"/>
      <c r="AF19" s="36"/>
      <c r="AG19" s="62" t="s">
        <v>0</v>
      </c>
      <c r="AH19" s="63" t="s">
        <v>3</v>
      </c>
      <c r="AI19" s="63" t="s">
        <v>3</v>
      </c>
      <c r="AJ19" s="64" t="s">
        <v>147</v>
      </c>
      <c r="AK19" s="62" t="s">
        <v>147</v>
      </c>
      <c r="AL19" s="63" t="s">
        <v>147</v>
      </c>
      <c r="AM19" s="63" t="s">
        <v>147</v>
      </c>
      <c r="AN19" s="64" t="s">
        <v>147</v>
      </c>
      <c r="AO19" s="61" t="s">
        <v>147</v>
      </c>
      <c r="AP19" s="63" t="s">
        <v>147</v>
      </c>
      <c r="AQ19" s="63" t="s">
        <v>4</v>
      </c>
      <c r="AR19" s="63" t="s">
        <v>4</v>
      </c>
      <c r="AS19" s="65"/>
      <c r="AT19" s="62"/>
      <c r="AU19" s="70"/>
      <c r="AV19" s="63"/>
      <c r="AW19" s="64"/>
      <c r="AX19" s="312"/>
      <c r="AY19" s="313"/>
      <c r="AZ19" s="69"/>
      <c r="BA19" s="313"/>
      <c r="BB19" s="314">
        <v>25</v>
      </c>
      <c r="BC19" s="315">
        <v>5</v>
      </c>
      <c r="BD19" s="315"/>
      <c r="BE19" s="315">
        <v>2</v>
      </c>
      <c r="BF19" s="316">
        <v>7</v>
      </c>
      <c r="BG19" s="315">
        <v>2</v>
      </c>
      <c r="BH19" s="317">
        <v>2</v>
      </c>
      <c r="BI19" s="317">
        <f>SUM(BB19:BH19)</f>
        <v>43</v>
      </c>
      <c r="BJ19" s="1"/>
      <c r="BK19" s="1"/>
      <c r="BL19" s="1"/>
      <c r="BM19" s="1"/>
      <c r="BN19" s="1"/>
      <c r="BO19" s="116"/>
      <c r="BP19" s="116"/>
      <c r="BQ19" s="1"/>
      <c r="BR19" s="148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</row>
    <row r="20" spans="1:226" ht="30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X20" s="318" t="s">
        <v>21</v>
      </c>
      <c r="AY20" s="319"/>
      <c r="AZ20" s="319"/>
      <c r="BA20" s="319"/>
      <c r="BB20" s="320">
        <f aca="true" t="shared" si="0" ref="BB20:BH20">SUM(BB16:BB19)</f>
        <v>127</v>
      </c>
      <c r="BC20" s="321">
        <f t="shared" si="0"/>
        <v>26</v>
      </c>
      <c r="BD20" s="321">
        <f t="shared" si="0"/>
        <v>4</v>
      </c>
      <c r="BE20" s="321">
        <f t="shared" si="0"/>
        <v>10</v>
      </c>
      <c r="BF20" s="322">
        <f t="shared" si="0"/>
        <v>7</v>
      </c>
      <c r="BG20" s="321">
        <f t="shared" si="0"/>
        <v>2</v>
      </c>
      <c r="BH20" s="323">
        <f t="shared" si="0"/>
        <v>23</v>
      </c>
      <c r="BI20" s="323">
        <f>SUM(BB20:BH20)</f>
        <v>199</v>
      </c>
      <c r="BJ20" s="1"/>
      <c r="BK20" s="1"/>
      <c r="BL20" s="1"/>
      <c r="BM20" s="1"/>
      <c r="BN20" s="1"/>
      <c r="BO20" s="116"/>
      <c r="BP20" s="116"/>
      <c r="BQ20" s="1"/>
      <c r="BR20" s="148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</row>
    <row r="21" spans="1:226" s="115" customFormat="1" ht="30" customHeight="1">
      <c r="A21" s="47" t="s">
        <v>47</v>
      </c>
      <c r="B21" s="47"/>
      <c r="C21" s="47"/>
      <c r="D21" s="47"/>
      <c r="E21" s="47"/>
      <c r="F21" s="47"/>
      <c r="G21" s="116"/>
      <c r="H21" s="44"/>
      <c r="I21" s="51" t="s">
        <v>20</v>
      </c>
      <c r="J21" s="52"/>
      <c r="K21" s="52"/>
      <c r="L21" s="52"/>
      <c r="M21" s="52"/>
      <c r="N21" s="52"/>
      <c r="O21" s="52"/>
      <c r="P21" s="52"/>
      <c r="Q21" s="52"/>
      <c r="R21" s="116"/>
      <c r="S21" s="116"/>
      <c r="T21" s="107" t="s">
        <v>2</v>
      </c>
      <c r="U21" s="116" t="s">
        <v>5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07" t="s">
        <v>147</v>
      </c>
      <c r="AH21" s="110" t="s">
        <v>44</v>
      </c>
      <c r="AI21" s="116"/>
      <c r="AJ21" s="116"/>
      <c r="AK21" s="116"/>
      <c r="AL21" s="116"/>
      <c r="AM21" s="116"/>
      <c r="AN21" s="116"/>
      <c r="AO21" s="116"/>
      <c r="AP21" s="116"/>
      <c r="AR21" s="107" t="s">
        <v>1</v>
      </c>
      <c r="AS21" s="116" t="s">
        <v>6</v>
      </c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277"/>
      <c r="BG21" s="277"/>
      <c r="BH21" s="277"/>
      <c r="BI21" s="277"/>
      <c r="BJ21" s="116"/>
      <c r="BK21" s="116"/>
      <c r="BL21" s="116"/>
      <c r="BM21" s="116"/>
      <c r="BN21" s="116"/>
      <c r="BO21" s="116"/>
      <c r="BP21" s="116"/>
      <c r="BQ21" s="116"/>
      <c r="BR21" s="148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</row>
    <row r="22" spans="1:226" s="115" customFormat="1" ht="13.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277"/>
      <c r="BG22" s="277"/>
      <c r="BH22" s="277"/>
      <c r="BI22" s="277"/>
      <c r="BJ22" s="116"/>
      <c r="BK22" s="116"/>
      <c r="BL22" s="116"/>
      <c r="BM22" s="116"/>
      <c r="BN22" s="116"/>
      <c r="BO22" s="116"/>
      <c r="BP22" s="116"/>
      <c r="BQ22" s="116"/>
      <c r="BR22" s="148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</row>
    <row r="23" spans="1:226" s="115" customFormat="1" ht="30" customHeight="1">
      <c r="A23" s="116"/>
      <c r="B23" s="116"/>
      <c r="C23" s="116"/>
      <c r="D23" s="116"/>
      <c r="E23" s="116"/>
      <c r="F23" s="116"/>
      <c r="G23" s="116"/>
      <c r="H23" s="107" t="s">
        <v>0</v>
      </c>
      <c r="I23" s="51" t="s">
        <v>19</v>
      </c>
      <c r="J23" s="52"/>
      <c r="K23" s="52"/>
      <c r="L23" s="52"/>
      <c r="M23" s="52"/>
      <c r="N23" s="52"/>
      <c r="O23" s="52"/>
      <c r="P23" s="116"/>
      <c r="Q23" s="116"/>
      <c r="R23" s="116"/>
      <c r="S23" s="116"/>
      <c r="T23" s="107" t="s">
        <v>3</v>
      </c>
      <c r="U23" s="110" t="s">
        <v>45</v>
      </c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07" t="s">
        <v>4</v>
      </c>
      <c r="AH23" s="110" t="s">
        <v>69</v>
      </c>
      <c r="AI23" s="116"/>
      <c r="AJ23" s="116"/>
      <c r="AK23" s="116"/>
      <c r="AL23" s="116"/>
      <c r="AM23" s="116"/>
      <c r="AN23" s="116"/>
      <c r="AO23" s="116"/>
      <c r="AP23" s="111"/>
      <c r="AQ23" s="116"/>
      <c r="AR23" s="116"/>
      <c r="AS23" s="116"/>
      <c r="AT23" s="116"/>
      <c r="AU23" s="109"/>
      <c r="AV23" s="109"/>
      <c r="AW23" s="116"/>
      <c r="AX23" s="116"/>
      <c r="AY23" s="116" t="s">
        <v>16</v>
      </c>
      <c r="AZ23" s="116"/>
      <c r="BA23" s="116"/>
      <c r="BB23" s="116"/>
      <c r="BC23" s="116"/>
      <c r="BD23" s="116"/>
      <c r="BE23" s="116"/>
      <c r="BF23" s="277"/>
      <c r="BG23" s="277"/>
      <c r="BH23" s="277"/>
      <c r="BI23" s="277"/>
      <c r="BJ23" s="116"/>
      <c r="BK23" s="116"/>
      <c r="BL23" s="116"/>
      <c r="BM23" s="116"/>
      <c r="BN23" s="116"/>
      <c r="BO23" s="116"/>
      <c r="BP23" s="116"/>
      <c r="BQ23" s="116"/>
      <c r="BR23" s="148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</row>
    <row r="24" ht="12.75" customHeight="1"/>
    <row r="25" spans="1:238" s="5" customFormat="1" ht="30" customHeight="1" thickBot="1">
      <c r="A25" s="324" t="s">
        <v>78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48"/>
      <c r="BK25" s="48"/>
      <c r="BL25" s="48"/>
      <c r="BM25" s="48"/>
      <c r="BN25" s="48"/>
      <c r="BO25" s="115"/>
      <c r="BP25" s="115"/>
      <c r="BQ25" s="48"/>
      <c r="BR25" s="165"/>
      <c r="BS25" s="48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</row>
    <row r="26" spans="1:238" ht="23.25" customHeight="1">
      <c r="A26" s="326" t="s">
        <v>64</v>
      </c>
      <c r="B26" s="327"/>
      <c r="C26" s="327" t="s">
        <v>148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8" t="s">
        <v>96</v>
      </c>
      <c r="P26" s="329"/>
      <c r="Q26" s="328" t="s">
        <v>97</v>
      </c>
      <c r="R26" s="330"/>
      <c r="S26" s="331" t="s">
        <v>130</v>
      </c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2" t="s">
        <v>26</v>
      </c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333"/>
      <c r="BC26" s="334" t="s">
        <v>66</v>
      </c>
      <c r="BD26" s="335"/>
      <c r="BE26" s="329"/>
      <c r="BF26" s="328" t="s">
        <v>145</v>
      </c>
      <c r="BG26" s="335"/>
      <c r="BH26" s="335"/>
      <c r="BI26" s="330"/>
      <c r="BJ26" s="336" t="s">
        <v>60</v>
      </c>
      <c r="BK26" s="337"/>
      <c r="BL26" s="26"/>
      <c r="BM26" s="172" t="s">
        <v>80</v>
      </c>
      <c r="BN26" s="172" t="s">
        <v>80</v>
      </c>
      <c r="BO26" s="170" t="s">
        <v>81</v>
      </c>
      <c r="BP26" s="170" t="s">
        <v>81</v>
      </c>
      <c r="BQ26" s="26"/>
      <c r="BR26" s="148"/>
      <c r="BS26" s="26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22.5" customHeight="1">
      <c r="A27" s="338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40"/>
      <c r="P27" s="341"/>
      <c r="Q27" s="340"/>
      <c r="R27" s="342"/>
      <c r="S27" s="343" t="s">
        <v>43</v>
      </c>
      <c r="T27" s="344"/>
      <c r="U27" s="345" t="s">
        <v>131</v>
      </c>
      <c r="V27" s="345"/>
      <c r="W27" s="346" t="s">
        <v>17</v>
      </c>
      <c r="X27" s="347"/>
      <c r="Y27" s="347"/>
      <c r="Z27" s="347"/>
      <c r="AA27" s="347"/>
      <c r="AB27" s="347"/>
      <c r="AC27" s="347"/>
      <c r="AD27" s="347"/>
      <c r="AE27" s="348" t="s">
        <v>273</v>
      </c>
      <c r="AF27" s="194"/>
      <c r="AG27" s="194"/>
      <c r="AH27" s="194"/>
      <c r="AI27" s="194"/>
      <c r="AJ27" s="194"/>
      <c r="AK27" s="194" t="s">
        <v>99</v>
      </c>
      <c r="AL27" s="194"/>
      <c r="AM27" s="194"/>
      <c r="AN27" s="194"/>
      <c r="AO27" s="194"/>
      <c r="AP27" s="194"/>
      <c r="AQ27" s="194" t="s">
        <v>100</v>
      </c>
      <c r="AR27" s="194"/>
      <c r="AS27" s="194"/>
      <c r="AT27" s="194"/>
      <c r="AU27" s="194"/>
      <c r="AV27" s="194"/>
      <c r="AW27" s="194" t="s">
        <v>101</v>
      </c>
      <c r="AX27" s="194"/>
      <c r="AY27" s="194"/>
      <c r="AZ27" s="194"/>
      <c r="BA27" s="194"/>
      <c r="BB27" s="346"/>
      <c r="BC27" s="349"/>
      <c r="BD27" s="350"/>
      <c r="BE27" s="341"/>
      <c r="BF27" s="340"/>
      <c r="BG27" s="350"/>
      <c r="BH27" s="350"/>
      <c r="BI27" s="342"/>
      <c r="BJ27" s="351"/>
      <c r="BK27" s="352"/>
      <c r="BL27" s="26"/>
      <c r="BM27" s="172"/>
      <c r="BN27" s="172"/>
      <c r="BO27" s="170"/>
      <c r="BP27" s="170"/>
      <c r="BQ27" s="26"/>
      <c r="BR27" s="148"/>
      <c r="BS27" s="26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48.75" customHeight="1">
      <c r="A28" s="338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40"/>
      <c r="P28" s="341"/>
      <c r="Q28" s="340"/>
      <c r="R28" s="342"/>
      <c r="S28" s="350"/>
      <c r="T28" s="341"/>
      <c r="U28" s="345"/>
      <c r="V28" s="345"/>
      <c r="W28" s="345" t="s">
        <v>98</v>
      </c>
      <c r="X28" s="345"/>
      <c r="Y28" s="345" t="s">
        <v>132</v>
      </c>
      <c r="Z28" s="345"/>
      <c r="AA28" s="345" t="s">
        <v>133</v>
      </c>
      <c r="AB28" s="345"/>
      <c r="AC28" s="353" t="s">
        <v>134</v>
      </c>
      <c r="AD28" s="354"/>
      <c r="AE28" s="355" t="s">
        <v>135</v>
      </c>
      <c r="AF28" s="356"/>
      <c r="AG28" s="356"/>
      <c r="AH28" s="356" t="s">
        <v>136</v>
      </c>
      <c r="AI28" s="356"/>
      <c r="AJ28" s="356"/>
      <c r="AK28" s="356" t="s">
        <v>137</v>
      </c>
      <c r="AL28" s="356"/>
      <c r="AM28" s="356"/>
      <c r="AN28" s="356" t="s">
        <v>138</v>
      </c>
      <c r="AO28" s="356"/>
      <c r="AP28" s="356"/>
      <c r="AQ28" s="356" t="s">
        <v>139</v>
      </c>
      <c r="AR28" s="356"/>
      <c r="AS28" s="356"/>
      <c r="AT28" s="356" t="s">
        <v>140</v>
      </c>
      <c r="AU28" s="356"/>
      <c r="AV28" s="356"/>
      <c r="AW28" s="356" t="s">
        <v>141</v>
      </c>
      <c r="AX28" s="356"/>
      <c r="AY28" s="356"/>
      <c r="AZ28" s="356" t="s">
        <v>272</v>
      </c>
      <c r="BA28" s="356"/>
      <c r="BB28" s="357"/>
      <c r="BC28" s="349"/>
      <c r="BD28" s="350"/>
      <c r="BE28" s="341"/>
      <c r="BF28" s="340"/>
      <c r="BG28" s="350"/>
      <c r="BH28" s="350"/>
      <c r="BI28" s="342"/>
      <c r="BJ28" s="351"/>
      <c r="BK28" s="352"/>
      <c r="BL28" s="26"/>
      <c r="BM28" s="172"/>
      <c r="BN28" s="172"/>
      <c r="BO28" s="170"/>
      <c r="BP28" s="170"/>
      <c r="BQ28" s="26"/>
      <c r="BR28" s="148"/>
      <c r="BS28" s="26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24" customHeight="1" hidden="1">
      <c r="A29" s="338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40"/>
      <c r="P29" s="341"/>
      <c r="Q29" s="340"/>
      <c r="R29" s="342"/>
      <c r="S29" s="350"/>
      <c r="T29" s="341"/>
      <c r="U29" s="345"/>
      <c r="V29" s="345"/>
      <c r="W29" s="345"/>
      <c r="X29" s="345"/>
      <c r="Y29" s="345"/>
      <c r="Z29" s="345"/>
      <c r="AA29" s="345"/>
      <c r="AB29" s="345"/>
      <c r="AC29" s="353"/>
      <c r="AD29" s="354"/>
      <c r="AE29" s="348" t="s">
        <v>7</v>
      </c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346"/>
      <c r="BC29" s="349"/>
      <c r="BD29" s="350"/>
      <c r="BE29" s="341"/>
      <c r="BF29" s="340"/>
      <c r="BG29" s="350"/>
      <c r="BH29" s="350"/>
      <c r="BI29" s="342"/>
      <c r="BJ29" s="351"/>
      <c r="BK29" s="352"/>
      <c r="BL29" s="26"/>
      <c r="BM29" s="172"/>
      <c r="BN29" s="172"/>
      <c r="BO29" s="170"/>
      <c r="BP29" s="170"/>
      <c r="BQ29" s="26"/>
      <c r="BR29" s="148"/>
      <c r="BS29" s="26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25.5" customHeight="1" hidden="1">
      <c r="A30" s="338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40"/>
      <c r="P30" s="341"/>
      <c r="Q30" s="340"/>
      <c r="R30" s="342"/>
      <c r="S30" s="350"/>
      <c r="T30" s="341"/>
      <c r="U30" s="345"/>
      <c r="V30" s="345"/>
      <c r="W30" s="345"/>
      <c r="X30" s="345"/>
      <c r="Y30" s="345"/>
      <c r="Z30" s="345"/>
      <c r="AA30" s="345"/>
      <c r="AB30" s="345"/>
      <c r="AC30" s="353"/>
      <c r="AD30" s="354"/>
      <c r="AE30" s="348">
        <v>17</v>
      </c>
      <c r="AF30" s="194"/>
      <c r="AG30" s="194"/>
      <c r="AH30" s="194">
        <v>17</v>
      </c>
      <c r="AI30" s="194"/>
      <c r="AJ30" s="194"/>
      <c r="AK30" s="194">
        <v>17</v>
      </c>
      <c r="AL30" s="194"/>
      <c r="AM30" s="194"/>
      <c r="AN30" s="194">
        <v>17</v>
      </c>
      <c r="AO30" s="194"/>
      <c r="AP30" s="194"/>
      <c r="AQ30" s="194">
        <v>17</v>
      </c>
      <c r="AR30" s="194"/>
      <c r="AS30" s="194"/>
      <c r="AT30" s="194">
        <v>17</v>
      </c>
      <c r="AU30" s="194"/>
      <c r="AV30" s="194"/>
      <c r="AW30" s="194">
        <v>17</v>
      </c>
      <c r="AX30" s="194"/>
      <c r="AY30" s="194"/>
      <c r="AZ30" s="194">
        <v>8</v>
      </c>
      <c r="BA30" s="194"/>
      <c r="BB30" s="346"/>
      <c r="BC30" s="349"/>
      <c r="BD30" s="350"/>
      <c r="BE30" s="341"/>
      <c r="BF30" s="340"/>
      <c r="BG30" s="350"/>
      <c r="BH30" s="350"/>
      <c r="BI30" s="342"/>
      <c r="BJ30" s="351"/>
      <c r="BK30" s="352"/>
      <c r="BL30" s="26"/>
      <c r="BM30" s="173"/>
      <c r="BN30" s="173"/>
      <c r="BO30" s="171"/>
      <c r="BP30" s="171"/>
      <c r="BQ30" s="26"/>
      <c r="BR30" s="148"/>
      <c r="BS30" s="26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25.5" customHeight="1" hidden="1">
      <c r="A31" s="338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40"/>
      <c r="P31" s="341"/>
      <c r="Q31" s="340"/>
      <c r="R31" s="342"/>
      <c r="S31" s="350"/>
      <c r="T31" s="341"/>
      <c r="U31" s="345"/>
      <c r="V31" s="345"/>
      <c r="W31" s="345"/>
      <c r="X31" s="345"/>
      <c r="Y31" s="345"/>
      <c r="Z31" s="345"/>
      <c r="AA31" s="345"/>
      <c r="AB31" s="345"/>
      <c r="AC31" s="353"/>
      <c r="AD31" s="354"/>
      <c r="AE31" s="348" t="s">
        <v>70</v>
      </c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346"/>
      <c r="BC31" s="349"/>
      <c r="BD31" s="350"/>
      <c r="BE31" s="341"/>
      <c r="BF31" s="340"/>
      <c r="BG31" s="350"/>
      <c r="BH31" s="350"/>
      <c r="BI31" s="342"/>
      <c r="BJ31" s="113" t="s">
        <v>61</v>
      </c>
      <c r="BK31" s="358" t="s">
        <v>62</v>
      </c>
      <c r="BL31" s="113"/>
      <c r="BM31" s="49"/>
      <c r="BN31" s="49"/>
      <c r="BO31" s="44"/>
      <c r="BP31" s="44"/>
      <c r="BQ31" s="49"/>
      <c r="BR31" s="149"/>
      <c r="BS31" s="49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</row>
    <row r="32" spans="1:238" ht="25.5" customHeight="1">
      <c r="A32" s="338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40"/>
      <c r="P32" s="341"/>
      <c r="Q32" s="340"/>
      <c r="R32" s="342"/>
      <c r="S32" s="350"/>
      <c r="T32" s="341"/>
      <c r="U32" s="345"/>
      <c r="V32" s="345"/>
      <c r="W32" s="345"/>
      <c r="X32" s="345"/>
      <c r="Y32" s="345"/>
      <c r="Z32" s="345"/>
      <c r="AA32" s="345"/>
      <c r="AB32" s="345"/>
      <c r="AC32" s="353"/>
      <c r="AD32" s="354"/>
      <c r="AE32" s="359" t="s">
        <v>142</v>
      </c>
      <c r="AF32" s="360" t="s">
        <v>143</v>
      </c>
      <c r="AG32" s="360" t="s">
        <v>144</v>
      </c>
      <c r="AH32" s="360" t="s">
        <v>142</v>
      </c>
      <c r="AI32" s="360" t="s">
        <v>143</v>
      </c>
      <c r="AJ32" s="360" t="s">
        <v>144</v>
      </c>
      <c r="AK32" s="360" t="s">
        <v>142</v>
      </c>
      <c r="AL32" s="360" t="s">
        <v>143</v>
      </c>
      <c r="AM32" s="360" t="s">
        <v>144</v>
      </c>
      <c r="AN32" s="360" t="s">
        <v>142</v>
      </c>
      <c r="AO32" s="360" t="s">
        <v>143</v>
      </c>
      <c r="AP32" s="360" t="s">
        <v>144</v>
      </c>
      <c r="AQ32" s="360" t="s">
        <v>142</v>
      </c>
      <c r="AR32" s="360" t="s">
        <v>143</v>
      </c>
      <c r="AS32" s="360" t="s">
        <v>144</v>
      </c>
      <c r="AT32" s="360" t="s">
        <v>142</v>
      </c>
      <c r="AU32" s="360" t="s">
        <v>143</v>
      </c>
      <c r="AV32" s="360" t="s">
        <v>144</v>
      </c>
      <c r="AW32" s="360" t="s">
        <v>142</v>
      </c>
      <c r="AX32" s="360" t="s">
        <v>143</v>
      </c>
      <c r="AY32" s="360" t="s">
        <v>144</v>
      </c>
      <c r="AZ32" s="360" t="s">
        <v>142</v>
      </c>
      <c r="BA32" s="360" t="s">
        <v>143</v>
      </c>
      <c r="BB32" s="361" t="s">
        <v>144</v>
      </c>
      <c r="BC32" s="349"/>
      <c r="BD32" s="350"/>
      <c r="BE32" s="341"/>
      <c r="BF32" s="340"/>
      <c r="BG32" s="350"/>
      <c r="BH32" s="350"/>
      <c r="BI32" s="342"/>
      <c r="BJ32" s="113"/>
      <c r="BK32" s="358"/>
      <c r="BL32" s="113"/>
      <c r="BM32" s="49"/>
      <c r="BN32" s="49"/>
      <c r="BO32" s="44"/>
      <c r="BP32" s="44"/>
      <c r="BQ32" s="49"/>
      <c r="BR32" s="149"/>
      <c r="BS32" s="49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</row>
    <row r="33" spans="1:238" ht="97.5" customHeight="1" thickBot="1">
      <c r="A33" s="362"/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4"/>
      <c r="P33" s="365"/>
      <c r="Q33" s="364"/>
      <c r="R33" s="366"/>
      <c r="S33" s="367"/>
      <c r="T33" s="365"/>
      <c r="U33" s="368"/>
      <c r="V33" s="368"/>
      <c r="W33" s="368"/>
      <c r="X33" s="368"/>
      <c r="Y33" s="368"/>
      <c r="Z33" s="368"/>
      <c r="AA33" s="368"/>
      <c r="AB33" s="368"/>
      <c r="AC33" s="369"/>
      <c r="AD33" s="370"/>
      <c r="AE33" s="371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3"/>
      <c r="BC33" s="349"/>
      <c r="BD33" s="350"/>
      <c r="BE33" s="341"/>
      <c r="BF33" s="340"/>
      <c r="BG33" s="350"/>
      <c r="BH33" s="350"/>
      <c r="BI33" s="342"/>
      <c r="BJ33" s="113"/>
      <c r="BK33" s="358"/>
      <c r="BL33" s="113"/>
      <c r="BM33" s="49"/>
      <c r="BN33" s="49"/>
      <c r="BO33" s="44"/>
      <c r="BP33" s="44"/>
      <c r="BQ33" s="49"/>
      <c r="BR33" s="149"/>
      <c r="BS33" s="49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</row>
    <row r="34" spans="1:238" s="115" customFormat="1" ht="24.75" customHeight="1" thickBot="1">
      <c r="A34" s="374">
        <v>1</v>
      </c>
      <c r="B34" s="375"/>
      <c r="C34" s="375">
        <v>2</v>
      </c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>
        <v>3</v>
      </c>
      <c r="P34" s="375"/>
      <c r="Q34" s="376">
        <v>4</v>
      </c>
      <c r="R34" s="377"/>
      <c r="S34" s="378">
        <v>5</v>
      </c>
      <c r="T34" s="375"/>
      <c r="U34" s="375">
        <v>6</v>
      </c>
      <c r="V34" s="375"/>
      <c r="W34" s="375">
        <v>7</v>
      </c>
      <c r="X34" s="375"/>
      <c r="Y34" s="375">
        <v>8</v>
      </c>
      <c r="Z34" s="375"/>
      <c r="AA34" s="375">
        <v>9</v>
      </c>
      <c r="AB34" s="375"/>
      <c r="AC34" s="375">
        <v>10</v>
      </c>
      <c r="AD34" s="376"/>
      <c r="AE34" s="379">
        <v>11</v>
      </c>
      <c r="AF34" s="380"/>
      <c r="AG34" s="380"/>
      <c r="AH34" s="380">
        <v>12</v>
      </c>
      <c r="AI34" s="380"/>
      <c r="AJ34" s="380"/>
      <c r="AK34" s="380">
        <v>13</v>
      </c>
      <c r="AL34" s="380"/>
      <c r="AM34" s="380"/>
      <c r="AN34" s="380">
        <v>14</v>
      </c>
      <c r="AO34" s="380"/>
      <c r="AP34" s="380"/>
      <c r="AQ34" s="380">
        <v>15</v>
      </c>
      <c r="AR34" s="380"/>
      <c r="AS34" s="380"/>
      <c r="AT34" s="380">
        <v>16</v>
      </c>
      <c r="AU34" s="380"/>
      <c r="AV34" s="380"/>
      <c r="AW34" s="380">
        <v>17</v>
      </c>
      <c r="AX34" s="380"/>
      <c r="AY34" s="380"/>
      <c r="AZ34" s="380">
        <v>18</v>
      </c>
      <c r="BA34" s="380"/>
      <c r="BB34" s="381"/>
      <c r="BC34" s="379">
        <v>19</v>
      </c>
      <c r="BD34" s="380"/>
      <c r="BE34" s="380"/>
      <c r="BF34" s="382">
        <v>20</v>
      </c>
      <c r="BG34" s="382"/>
      <c r="BH34" s="382"/>
      <c r="BI34" s="383"/>
      <c r="BJ34" s="39"/>
      <c r="BK34" s="384"/>
      <c r="BL34" s="39"/>
      <c r="BM34" s="39"/>
      <c r="BN34" s="39"/>
      <c r="BO34" s="162"/>
      <c r="BP34" s="162"/>
      <c r="BQ34" s="39"/>
      <c r="BR34" s="150"/>
      <c r="BS34" s="39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</row>
    <row r="35" spans="1:238" s="7" customFormat="1" ht="60" customHeight="1" thickBot="1">
      <c r="A35" s="385" t="s">
        <v>149</v>
      </c>
      <c r="B35" s="386"/>
      <c r="C35" s="387" t="s">
        <v>65</v>
      </c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9"/>
      <c r="O35" s="390"/>
      <c r="P35" s="391"/>
      <c r="Q35" s="390"/>
      <c r="R35" s="392"/>
      <c r="S35" s="393">
        <f>S36+S41+S43+S46+S49+S56+S61+S65</f>
        <v>3596</v>
      </c>
      <c r="T35" s="394"/>
      <c r="U35" s="393">
        <f>U36+U41+U43+U46+U49+U56+U61+U65</f>
        <v>1824</v>
      </c>
      <c r="V35" s="394"/>
      <c r="W35" s="393">
        <f>W36+W41+W43+W46+W49+W56+W61+W65</f>
        <v>858</v>
      </c>
      <c r="X35" s="394"/>
      <c r="Y35" s="393">
        <f>Y36+Y41+Y43+Y46+Y49+Y56+Y61+Y65</f>
        <v>106</v>
      </c>
      <c r="Z35" s="394"/>
      <c r="AA35" s="393">
        <f>AA36+AA41+AA43+AA46+AA49+AA56+AA61+AA65</f>
        <v>786</v>
      </c>
      <c r="AB35" s="394"/>
      <c r="AC35" s="393">
        <f>AC36+AC43+AC41+AC46+AC49+AC84+AC61+AC65+AC56</f>
        <v>74</v>
      </c>
      <c r="AD35" s="394"/>
      <c r="AE35" s="395">
        <f>AE36+AE43+AE41+AE46+AE49+AE61+AE65+AE56</f>
        <v>934</v>
      </c>
      <c r="AF35" s="395">
        <f aca="true" t="shared" si="1" ref="AF35:BB35">AF36+AF43+AF41+AF46+AF49+AF61+AF65+AF56</f>
        <v>482</v>
      </c>
      <c r="AG35" s="395">
        <f t="shared" si="1"/>
        <v>24</v>
      </c>
      <c r="AH35" s="395">
        <f t="shared" si="1"/>
        <v>946</v>
      </c>
      <c r="AI35" s="395">
        <f t="shared" si="1"/>
        <v>476</v>
      </c>
      <c r="AJ35" s="395">
        <f t="shared" si="1"/>
        <v>25</v>
      </c>
      <c r="AK35" s="395">
        <f t="shared" si="1"/>
        <v>330</v>
      </c>
      <c r="AL35" s="395">
        <f t="shared" si="1"/>
        <v>172</v>
      </c>
      <c r="AM35" s="395">
        <f t="shared" si="1"/>
        <v>9</v>
      </c>
      <c r="AN35" s="395">
        <f t="shared" si="1"/>
        <v>316</v>
      </c>
      <c r="AO35" s="395">
        <f t="shared" si="1"/>
        <v>168</v>
      </c>
      <c r="AP35" s="395">
        <f t="shared" si="1"/>
        <v>7</v>
      </c>
      <c r="AQ35" s="395">
        <f t="shared" si="1"/>
        <v>250</v>
      </c>
      <c r="AR35" s="395">
        <f t="shared" si="1"/>
        <v>152</v>
      </c>
      <c r="AS35" s="395">
        <f t="shared" si="1"/>
        <v>6</v>
      </c>
      <c r="AT35" s="395">
        <f t="shared" si="1"/>
        <v>250</v>
      </c>
      <c r="AU35" s="395">
        <f t="shared" si="1"/>
        <v>86</v>
      </c>
      <c r="AV35" s="395">
        <f t="shared" si="1"/>
        <v>7</v>
      </c>
      <c r="AW35" s="395">
        <f t="shared" si="1"/>
        <v>480</v>
      </c>
      <c r="AX35" s="395">
        <f t="shared" si="1"/>
        <v>240</v>
      </c>
      <c r="AY35" s="395">
        <f t="shared" si="1"/>
        <v>14</v>
      </c>
      <c r="AZ35" s="395">
        <f t="shared" si="1"/>
        <v>90</v>
      </c>
      <c r="BA35" s="395">
        <f t="shared" si="1"/>
        <v>48</v>
      </c>
      <c r="BB35" s="395">
        <f t="shared" si="1"/>
        <v>3</v>
      </c>
      <c r="BC35" s="396">
        <f>BC36+BC43+BC41+BC46+BC49+BC84+BC61+BC65</f>
        <v>91</v>
      </c>
      <c r="BD35" s="397"/>
      <c r="BE35" s="398"/>
      <c r="BF35" s="399"/>
      <c r="BG35" s="400"/>
      <c r="BH35" s="400"/>
      <c r="BI35" s="401"/>
      <c r="BJ35" s="113"/>
      <c r="BK35" s="402">
        <f aca="true" t="shared" si="2" ref="BK35:BK99">AZ35+AW35+AT35+AQ35+AN35+AK35+AH35+AE35-S35</f>
        <v>0</v>
      </c>
      <c r="BL35" s="113"/>
      <c r="BM35" s="49"/>
      <c r="BN35" s="49"/>
      <c r="BO35" s="44"/>
      <c r="BP35" s="44"/>
      <c r="BQ35" s="49"/>
      <c r="BR35" s="149"/>
      <c r="BS35" s="49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</row>
    <row r="36" spans="1:238" s="413" customFormat="1" ht="60" customHeight="1" thickBot="1">
      <c r="A36" s="403" t="s">
        <v>36</v>
      </c>
      <c r="B36" s="404"/>
      <c r="C36" s="405" t="s">
        <v>403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6"/>
      <c r="P36" s="406"/>
      <c r="Q36" s="406"/>
      <c r="R36" s="407"/>
      <c r="S36" s="408">
        <f>S37+S38+S39+S40</f>
        <v>332</v>
      </c>
      <c r="T36" s="409"/>
      <c r="U36" s="408">
        <f>U37+U38+U39+U40</f>
        <v>162</v>
      </c>
      <c r="V36" s="409"/>
      <c r="W36" s="408">
        <f>W37+W38+W39+W40</f>
        <v>88</v>
      </c>
      <c r="X36" s="409"/>
      <c r="Y36" s="408">
        <f>Y37+Y38+Y39+Y40</f>
        <v>0</v>
      </c>
      <c r="Z36" s="409"/>
      <c r="AA36" s="408">
        <f>AA37+AA38+AA39+AA40</f>
        <v>0</v>
      </c>
      <c r="AB36" s="409"/>
      <c r="AC36" s="408">
        <f>AC37+AC38+AC39+AC40</f>
        <v>74</v>
      </c>
      <c r="AD36" s="409"/>
      <c r="AE36" s="410">
        <f>AE37+AE38+AE39+AE40</f>
        <v>216</v>
      </c>
      <c r="AF36" s="410">
        <f aca="true" t="shared" si="3" ref="AF36:BB36">AF37+AF38+AF39+AF40</f>
        <v>110</v>
      </c>
      <c r="AG36" s="410">
        <f t="shared" si="3"/>
        <v>6</v>
      </c>
      <c r="AH36" s="410">
        <f t="shared" si="3"/>
        <v>116</v>
      </c>
      <c r="AI36" s="410">
        <f t="shared" si="3"/>
        <v>52</v>
      </c>
      <c r="AJ36" s="410">
        <f t="shared" si="3"/>
        <v>3</v>
      </c>
      <c r="AK36" s="410">
        <f t="shared" si="3"/>
        <v>0</v>
      </c>
      <c r="AL36" s="410">
        <f t="shared" si="3"/>
        <v>0</v>
      </c>
      <c r="AM36" s="410">
        <f t="shared" si="3"/>
        <v>0</v>
      </c>
      <c r="AN36" s="410">
        <f t="shared" si="3"/>
        <v>0</v>
      </c>
      <c r="AO36" s="410">
        <f t="shared" si="3"/>
        <v>0</v>
      </c>
      <c r="AP36" s="410">
        <f t="shared" si="3"/>
        <v>0</v>
      </c>
      <c r="AQ36" s="410">
        <f t="shared" si="3"/>
        <v>0</v>
      </c>
      <c r="AR36" s="410">
        <f t="shared" si="3"/>
        <v>0</v>
      </c>
      <c r="AS36" s="410">
        <f t="shared" si="3"/>
        <v>0</v>
      </c>
      <c r="AT36" s="410">
        <f t="shared" si="3"/>
        <v>0</v>
      </c>
      <c r="AU36" s="410">
        <f t="shared" si="3"/>
        <v>0</v>
      </c>
      <c r="AV36" s="410">
        <f t="shared" si="3"/>
        <v>0</v>
      </c>
      <c r="AW36" s="410">
        <f t="shared" si="3"/>
        <v>0</v>
      </c>
      <c r="AX36" s="410">
        <f t="shared" si="3"/>
        <v>0</v>
      </c>
      <c r="AY36" s="410">
        <f t="shared" si="3"/>
        <v>0</v>
      </c>
      <c r="AZ36" s="410">
        <f t="shared" si="3"/>
        <v>0</v>
      </c>
      <c r="BA36" s="410">
        <f t="shared" si="3"/>
        <v>0</v>
      </c>
      <c r="BB36" s="410">
        <f t="shared" si="3"/>
        <v>0</v>
      </c>
      <c r="BC36" s="408">
        <f>BC37+BC38+BC39+BC40</f>
        <v>9</v>
      </c>
      <c r="BD36" s="409"/>
      <c r="BE36" s="409"/>
      <c r="BF36" s="411"/>
      <c r="BG36" s="411"/>
      <c r="BH36" s="411"/>
      <c r="BI36" s="412"/>
      <c r="BJ36" s="113"/>
      <c r="BK36" s="402">
        <f t="shared" si="2"/>
        <v>0</v>
      </c>
      <c r="BL36" s="113"/>
      <c r="BM36" s="49"/>
      <c r="BN36" s="49"/>
      <c r="BO36" s="44"/>
      <c r="BP36" s="44"/>
      <c r="BQ36" s="49"/>
      <c r="BR36" s="149"/>
      <c r="BS36" s="49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</row>
    <row r="37" spans="1:238" s="7" customFormat="1" ht="42.75" customHeight="1">
      <c r="A37" s="414" t="s">
        <v>50</v>
      </c>
      <c r="B37" s="415"/>
      <c r="C37" s="416" t="s">
        <v>337</v>
      </c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7">
        <v>1</v>
      </c>
      <c r="P37" s="417"/>
      <c r="Q37" s="417"/>
      <c r="R37" s="418"/>
      <c r="S37" s="419">
        <f>AE37+AH37+AK37+AN37+AQ37+AT37+AW37+AZ37</f>
        <v>144</v>
      </c>
      <c r="T37" s="420"/>
      <c r="U37" s="420">
        <f>AF37</f>
        <v>76</v>
      </c>
      <c r="V37" s="420"/>
      <c r="W37" s="420">
        <v>40</v>
      </c>
      <c r="X37" s="420"/>
      <c r="Y37" s="421"/>
      <c r="Z37" s="421"/>
      <c r="AA37" s="420"/>
      <c r="AB37" s="420"/>
      <c r="AC37" s="422">
        <v>36</v>
      </c>
      <c r="AD37" s="423"/>
      <c r="AE37" s="424">
        <v>144</v>
      </c>
      <c r="AF37" s="425">
        <v>76</v>
      </c>
      <c r="AG37" s="426">
        <v>4</v>
      </c>
      <c r="AH37" s="427"/>
      <c r="AI37" s="425"/>
      <c r="AJ37" s="428"/>
      <c r="AK37" s="427"/>
      <c r="AL37" s="425"/>
      <c r="AM37" s="428"/>
      <c r="AN37" s="427"/>
      <c r="AO37" s="425"/>
      <c r="AP37" s="428"/>
      <c r="AQ37" s="427"/>
      <c r="AR37" s="425"/>
      <c r="AS37" s="428"/>
      <c r="AT37" s="427"/>
      <c r="AU37" s="425"/>
      <c r="AV37" s="428"/>
      <c r="AW37" s="427"/>
      <c r="AX37" s="425"/>
      <c r="AY37" s="428"/>
      <c r="AZ37" s="427"/>
      <c r="BA37" s="425"/>
      <c r="BB37" s="425"/>
      <c r="BC37" s="429">
        <f>AG37+AJ37+AM37+AP37+AS37+AV37+AY37+BB37</f>
        <v>4</v>
      </c>
      <c r="BD37" s="430"/>
      <c r="BE37" s="430"/>
      <c r="BF37" s="431" t="s">
        <v>274</v>
      </c>
      <c r="BG37" s="431"/>
      <c r="BH37" s="431"/>
      <c r="BI37" s="432"/>
      <c r="BJ37" s="113"/>
      <c r="BK37" s="143">
        <f t="shared" si="2"/>
        <v>0</v>
      </c>
      <c r="BL37" s="49"/>
      <c r="BM37" s="49">
        <f>U37*1.5+36</f>
        <v>150</v>
      </c>
      <c r="BN37" s="49">
        <f>S37</f>
        <v>144</v>
      </c>
      <c r="BO37" s="44">
        <f>BN37/40</f>
        <v>3.6</v>
      </c>
      <c r="BP37" s="141">
        <f>BC37</f>
        <v>4</v>
      </c>
      <c r="BQ37" s="153">
        <f>BO37-BP37</f>
        <v>-0.3999999999999999</v>
      </c>
      <c r="BR37" s="149">
        <f>U37/BC37</f>
        <v>19</v>
      </c>
      <c r="BS37" s="49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</row>
    <row r="38" spans="1:238" s="7" customFormat="1" ht="42.75" customHeight="1">
      <c r="A38" s="414" t="s">
        <v>150</v>
      </c>
      <c r="B38" s="415"/>
      <c r="C38" s="416" t="s">
        <v>338</v>
      </c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7"/>
      <c r="P38" s="417"/>
      <c r="Q38" s="417">
        <v>1</v>
      </c>
      <c r="R38" s="418"/>
      <c r="S38" s="419">
        <f aca="true" t="shared" si="4" ref="S38:S100">AE38+AH38+AK38+AN38+AQ38+AT38+AW38+AZ38</f>
        <v>72</v>
      </c>
      <c r="T38" s="420"/>
      <c r="U38" s="420">
        <v>34</v>
      </c>
      <c r="V38" s="417"/>
      <c r="W38" s="420">
        <v>18</v>
      </c>
      <c r="X38" s="417"/>
      <c r="Y38" s="420"/>
      <c r="Z38" s="417"/>
      <c r="AA38" s="420"/>
      <c r="AB38" s="417"/>
      <c r="AC38" s="422">
        <v>16</v>
      </c>
      <c r="AD38" s="418"/>
      <c r="AE38" s="433">
        <v>72</v>
      </c>
      <c r="AF38" s="434">
        <v>34</v>
      </c>
      <c r="AG38" s="435">
        <v>2</v>
      </c>
      <c r="AH38" s="436"/>
      <c r="AI38" s="434"/>
      <c r="AJ38" s="435"/>
      <c r="AK38" s="437"/>
      <c r="AL38" s="434"/>
      <c r="AM38" s="438"/>
      <c r="AN38" s="437"/>
      <c r="AO38" s="434"/>
      <c r="AP38" s="438"/>
      <c r="AQ38" s="437"/>
      <c r="AR38" s="434"/>
      <c r="AS38" s="438"/>
      <c r="AT38" s="437"/>
      <c r="AU38" s="434"/>
      <c r="AV38" s="438"/>
      <c r="AW38" s="437"/>
      <c r="AX38" s="434"/>
      <c r="AY38" s="438"/>
      <c r="AZ38" s="437"/>
      <c r="BA38" s="434"/>
      <c r="BB38" s="434"/>
      <c r="BC38" s="429">
        <f>AG38+AJ38+AM38+AP38+AS38+AV38+AY38+BB38</f>
        <v>2</v>
      </c>
      <c r="BD38" s="430"/>
      <c r="BE38" s="430"/>
      <c r="BF38" s="431" t="s">
        <v>311</v>
      </c>
      <c r="BG38" s="431"/>
      <c r="BH38" s="431"/>
      <c r="BI38" s="432"/>
      <c r="BJ38" s="113"/>
      <c r="BK38" s="143">
        <f t="shared" si="2"/>
        <v>0</v>
      </c>
      <c r="BL38" s="49"/>
      <c r="BM38" s="49">
        <f>U38*1.5+36</f>
        <v>87</v>
      </c>
      <c r="BN38" s="49">
        <f>S38</f>
        <v>72</v>
      </c>
      <c r="BO38" s="44">
        <f>BN38/40</f>
        <v>1.8</v>
      </c>
      <c r="BP38" s="141">
        <f>BC38</f>
        <v>2</v>
      </c>
      <c r="BQ38" s="153">
        <f>BO38-BP38</f>
        <v>-0.19999999999999996</v>
      </c>
      <c r="BR38" s="149">
        <f>U38/BC38</f>
        <v>17</v>
      </c>
      <c r="BS38" s="49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</row>
    <row r="39" spans="1:238" s="7" customFormat="1" ht="42.75" customHeight="1">
      <c r="A39" s="439" t="s">
        <v>151</v>
      </c>
      <c r="B39" s="440"/>
      <c r="C39" s="441" t="s">
        <v>382</v>
      </c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2">
        <v>2</v>
      </c>
      <c r="P39" s="442"/>
      <c r="Q39" s="442"/>
      <c r="R39" s="443"/>
      <c r="S39" s="419">
        <f t="shared" si="4"/>
        <v>72</v>
      </c>
      <c r="T39" s="420"/>
      <c r="U39" s="444">
        <v>34</v>
      </c>
      <c r="V39" s="442"/>
      <c r="W39" s="444">
        <v>18</v>
      </c>
      <c r="X39" s="442"/>
      <c r="Y39" s="444"/>
      <c r="Z39" s="442"/>
      <c r="AA39" s="444"/>
      <c r="AB39" s="442"/>
      <c r="AC39" s="445">
        <v>16</v>
      </c>
      <c r="AD39" s="443"/>
      <c r="AE39" s="446"/>
      <c r="AF39" s="434"/>
      <c r="AG39" s="435"/>
      <c r="AH39" s="436">
        <v>72</v>
      </c>
      <c r="AI39" s="434">
        <v>34</v>
      </c>
      <c r="AJ39" s="435">
        <v>2</v>
      </c>
      <c r="AK39" s="437"/>
      <c r="AL39" s="434"/>
      <c r="AM39" s="438"/>
      <c r="AN39" s="437"/>
      <c r="AO39" s="434"/>
      <c r="AP39" s="438"/>
      <c r="AQ39" s="437"/>
      <c r="AR39" s="434"/>
      <c r="AS39" s="438"/>
      <c r="AT39" s="437"/>
      <c r="AU39" s="434"/>
      <c r="AV39" s="438"/>
      <c r="AW39" s="437"/>
      <c r="AX39" s="434"/>
      <c r="AY39" s="438"/>
      <c r="AZ39" s="437"/>
      <c r="BA39" s="434"/>
      <c r="BB39" s="447"/>
      <c r="BC39" s="448">
        <f>AG39+AJ39+AM39+AP39+AS39+AV39+AY39+BB39</f>
        <v>2</v>
      </c>
      <c r="BD39" s="449"/>
      <c r="BE39" s="449"/>
      <c r="BF39" s="450" t="s">
        <v>312</v>
      </c>
      <c r="BG39" s="450"/>
      <c r="BH39" s="450"/>
      <c r="BI39" s="451"/>
      <c r="BJ39" s="113"/>
      <c r="BK39" s="143"/>
      <c r="BL39" s="49"/>
      <c r="BM39" s="49"/>
      <c r="BN39" s="49"/>
      <c r="BO39" s="44"/>
      <c r="BP39" s="141"/>
      <c r="BQ39" s="153"/>
      <c r="BR39" s="149"/>
      <c r="BS39" s="49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</row>
    <row r="40" spans="1:238" s="7" customFormat="1" ht="42.75" customHeight="1" thickBot="1">
      <c r="A40" s="439" t="s">
        <v>404</v>
      </c>
      <c r="B40" s="440"/>
      <c r="C40" s="441" t="s">
        <v>376</v>
      </c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2"/>
      <c r="P40" s="442"/>
      <c r="Q40" s="442">
        <v>2</v>
      </c>
      <c r="R40" s="443"/>
      <c r="S40" s="419">
        <f t="shared" si="4"/>
        <v>44</v>
      </c>
      <c r="T40" s="420"/>
      <c r="U40" s="444">
        <v>18</v>
      </c>
      <c r="V40" s="442"/>
      <c r="W40" s="444">
        <v>12</v>
      </c>
      <c r="X40" s="442"/>
      <c r="Y40" s="444"/>
      <c r="Z40" s="442"/>
      <c r="AA40" s="444"/>
      <c r="AB40" s="442"/>
      <c r="AC40" s="445">
        <v>6</v>
      </c>
      <c r="AD40" s="443"/>
      <c r="AE40" s="452"/>
      <c r="AF40" s="453"/>
      <c r="AG40" s="454"/>
      <c r="AH40" s="455">
        <v>44</v>
      </c>
      <c r="AI40" s="453">
        <v>18</v>
      </c>
      <c r="AJ40" s="454">
        <v>1</v>
      </c>
      <c r="AK40" s="456"/>
      <c r="AL40" s="453"/>
      <c r="AM40" s="457"/>
      <c r="AN40" s="456"/>
      <c r="AO40" s="453"/>
      <c r="AP40" s="457"/>
      <c r="AQ40" s="456"/>
      <c r="AR40" s="453"/>
      <c r="AS40" s="457"/>
      <c r="AT40" s="456"/>
      <c r="AU40" s="453"/>
      <c r="AV40" s="457"/>
      <c r="AW40" s="456"/>
      <c r="AX40" s="453"/>
      <c r="AY40" s="457"/>
      <c r="AZ40" s="456"/>
      <c r="BA40" s="453"/>
      <c r="BB40" s="453"/>
      <c r="BC40" s="448">
        <f>AG40+AJ40+AM40+AP40+AS40+AV40+AY40+BB40</f>
        <v>1</v>
      </c>
      <c r="BD40" s="449"/>
      <c r="BE40" s="449"/>
      <c r="BF40" s="450" t="s">
        <v>310</v>
      </c>
      <c r="BG40" s="450"/>
      <c r="BH40" s="450"/>
      <c r="BI40" s="451"/>
      <c r="BJ40" s="113"/>
      <c r="BK40" s="143">
        <f>AZ40+AW40+AT40+AQ40+AN40+AK40+AH40+AE40-S40</f>
        <v>0</v>
      </c>
      <c r="BL40" s="49"/>
      <c r="BM40" s="49">
        <f>U40*1.5+36</f>
        <v>63</v>
      </c>
      <c r="BN40" s="49">
        <f>S40</f>
        <v>44</v>
      </c>
      <c r="BO40" s="44">
        <f>BN40/40</f>
        <v>1.1</v>
      </c>
      <c r="BP40" s="141">
        <f aca="true" t="shared" si="5" ref="BP40:BP49">BC40</f>
        <v>1</v>
      </c>
      <c r="BQ40" s="153">
        <f aca="true" t="shared" si="6" ref="BQ40:BQ49">BO40-BP40</f>
        <v>0.10000000000000009</v>
      </c>
      <c r="BR40" s="149">
        <f>U40/BC40</f>
        <v>18</v>
      </c>
      <c r="BS40" s="49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</row>
    <row r="41" spans="1:238" s="478" customFormat="1" ht="42.75" customHeight="1" thickBot="1">
      <c r="A41" s="458" t="s">
        <v>37</v>
      </c>
      <c r="B41" s="459"/>
      <c r="C41" s="460" t="s">
        <v>409</v>
      </c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2"/>
      <c r="O41" s="463"/>
      <c r="P41" s="464"/>
      <c r="Q41" s="463"/>
      <c r="R41" s="465"/>
      <c r="S41" s="466">
        <f>AE41+AH41+AK41+AN41+AQ41+AT41+AW41+AZ41</f>
        <v>250</v>
      </c>
      <c r="T41" s="421"/>
      <c r="U41" s="467">
        <f>U42</f>
        <v>136</v>
      </c>
      <c r="V41" s="468"/>
      <c r="W41" s="467">
        <f>W42</f>
        <v>0</v>
      </c>
      <c r="X41" s="468"/>
      <c r="Y41" s="467">
        <f>Y42</f>
        <v>0</v>
      </c>
      <c r="Z41" s="468"/>
      <c r="AA41" s="467">
        <f>AA42</f>
        <v>136</v>
      </c>
      <c r="AB41" s="468"/>
      <c r="AC41" s="467">
        <f>AC42</f>
        <v>0</v>
      </c>
      <c r="AD41" s="468"/>
      <c r="AE41" s="410">
        <f>AE42</f>
        <v>130</v>
      </c>
      <c r="AF41" s="410">
        <f aca="true" t="shared" si="7" ref="AF41:BB41">AF42</f>
        <v>68</v>
      </c>
      <c r="AG41" s="410">
        <f t="shared" si="7"/>
        <v>3</v>
      </c>
      <c r="AH41" s="410">
        <f t="shared" si="7"/>
        <v>120</v>
      </c>
      <c r="AI41" s="410">
        <f t="shared" si="7"/>
        <v>68</v>
      </c>
      <c r="AJ41" s="410">
        <f t="shared" si="7"/>
        <v>3</v>
      </c>
      <c r="AK41" s="410">
        <f t="shared" si="7"/>
        <v>0</v>
      </c>
      <c r="AL41" s="410">
        <f t="shared" si="7"/>
        <v>0</v>
      </c>
      <c r="AM41" s="410">
        <f t="shared" si="7"/>
        <v>0</v>
      </c>
      <c r="AN41" s="410">
        <f t="shared" si="7"/>
        <v>0</v>
      </c>
      <c r="AO41" s="410">
        <f t="shared" si="7"/>
        <v>0</v>
      </c>
      <c r="AP41" s="410">
        <f t="shared" si="7"/>
        <v>0</v>
      </c>
      <c r="AQ41" s="410">
        <f t="shared" si="7"/>
        <v>0</v>
      </c>
      <c r="AR41" s="410">
        <f t="shared" si="7"/>
        <v>0</v>
      </c>
      <c r="AS41" s="410">
        <f t="shared" si="7"/>
        <v>0</v>
      </c>
      <c r="AT41" s="410">
        <f t="shared" si="7"/>
        <v>0</v>
      </c>
      <c r="AU41" s="410">
        <f t="shared" si="7"/>
        <v>0</v>
      </c>
      <c r="AV41" s="410">
        <f t="shared" si="7"/>
        <v>0</v>
      </c>
      <c r="AW41" s="410">
        <f t="shared" si="7"/>
        <v>0</v>
      </c>
      <c r="AX41" s="410">
        <f t="shared" si="7"/>
        <v>0</v>
      </c>
      <c r="AY41" s="410">
        <f t="shared" si="7"/>
        <v>0</v>
      </c>
      <c r="AZ41" s="410">
        <f t="shared" si="7"/>
        <v>0</v>
      </c>
      <c r="BA41" s="410">
        <f t="shared" si="7"/>
        <v>0</v>
      </c>
      <c r="BB41" s="410">
        <f t="shared" si="7"/>
        <v>0</v>
      </c>
      <c r="BC41" s="469">
        <f>BC42</f>
        <v>6</v>
      </c>
      <c r="BD41" s="470"/>
      <c r="BE41" s="471"/>
      <c r="BF41" s="472"/>
      <c r="BG41" s="473"/>
      <c r="BH41" s="473"/>
      <c r="BI41" s="474"/>
      <c r="BJ41" s="475"/>
      <c r="BK41" s="402">
        <f>AZ41+AW41+AT41+AQ41+AN41+AK41+AH41+AE41-S41</f>
        <v>0</v>
      </c>
      <c r="BL41" s="475"/>
      <c r="BM41" s="49">
        <f>U41*1.5+36</f>
        <v>240</v>
      </c>
      <c r="BN41" s="49">
        <f>S41</f>
        <v>250</v>
      </c>
      <c r="BO41" s="44">
        <f>BN41/40</f>
        <v>6.25</v>
      </c>
      <c r="BP41" s="141">
        <f t="shared" si="5"/>
        <v>6</v>
      </c>
      <c r="BQ41" s="153">
        <f t="shared" si="6"/>
        <v>0.25</v>
      </c>
      <c r="BR41" s="149">
        <f>U41/BC41</f>
        <v>22.666666666666668</v>
      </c>
      <c r="BS41" s="476"/>
      <c r="BT41" s="477"/>
      <c r="BU41" s="477"/>
      <c r="BV41" s="477"/>
      <c r="BW41" s="477"/>
      <c r="BX41" s="477"/>
      <c r="BY41" s="477"/>
      <c r="BZ41" s="477"/>
      <c r="CA41" s="477"/>
      <c r="CB41" s="477"/>
      <c r="CC41" s="477"/>
      <c r="CD41" s="477"/>
      <c r="CE41" s="477"/>
      <c r="CF41" s="477"/>
      <c r="CG41" s="477"/>
      <c r="CH41" s="477"/>
      <c r="CI41" s="477"/>
      <c r="CJ41" s="477"/>
      <c r="CK41" s="477"/>
      <c r="CL41" s="477"/>
      <c r="CM41" s="477"/>
      <c r="CN41" s="477"/>
      <c r="CO41" s="477"/>
      <c r="CP41" s="477"/>
      <c r="CQ41" s="477"/>
      <c r="CR41" s="477"/>
      <c r="CS41" s="477"/>
      <c r="CT41" s="477"/>
      <c r="CU41" s="477"/>
      <c r="CV41" s="477"/>
      <c r="CW41" s="477"/>
      <c r="CX41" s="477"/>
      <c r="CY41" s="477"/>
      <c r="CZ41" s="477"/>
      <c r="DA41" s="477"/>
      <c r="DB41" s="477"/>
      <c r="DC41" s="477"/>
      <c r="DD41" s="477"/>
      <c r="DE41" s="477"/>
      <c r="DF41" s="477"/>
      <c r="DG41" s="477"/>
      <c r="DH41" s="477"/>
      <c r="DI41" s="477"/>
      <c r="DJ41" s="477"/>
      <c r="DK41" s="477"/>
      <c r="DL41" s="477"/>
      <c r="DM41" s="477"/>
      <c r="DN41" s="477"/>
      <c r="DO41" s="477"/>
      <c r="DP41" s="477"/>
      <c r="DQ41" s="477"/>
      <c r="DR41" s="477"/>
      <c r="DS41" s="477"/>
      <c r="DT41" s="477"/>
      <c r="DU41" s="477"/>
      <c r="DV41" s="477"/>
      <c r="DW41" s="477"/>
      <c r="DX41" s="477"/>
      <c r="DY41" s="477"/>
      <c r="DZ41" s="477"/>
      <c r="EA41" s="477"/>
      <c r="EB41" s="477"/>
      <c r="EC41" s="477"/>
      <c r="ED41" s="477"/>
      <c r="EE41" s="477"/>
      <c r="EF41" s="477"/>
      <c r="EG41" s="477"/>
      <c r="EH41" s="477"/>
      <c r="EI41" s="477"/>
      <c r="EJ41" s="477"/>
      <c r="EK41" s="477"/>
      <c r="EL41" s="477"/>
      <c r="EM41" s="477"/>
      <c r="EN41" s="477"/>
      <c r="EO41" s="477"/>
      <c r="EP41" s="477"/>
      <c r="EQ41" s="477"/>
      <c r="ER41" s="477"/>
      <c r="ES41" s="477"/>
      <c r="ET41" s="477"/>
      <c r="EU41" s="477"/>
      <c r="EV41" s="477"/>
      <c r="EW41" s="477"/>
      <c r="EX41" s="477"/>
      <c r="EY41" s="477"/>
      <c r="EZ41" s="477"/>
      <c r="FA41" s="477"/>
      <c r="FB41" s="477"/>
      <c r="FC41" s="477"/>
      <c r="FD41" s="477"/>
      <c r="FE41" s="477"/>
      <c r="FF41" s="477"/>
      <c r="FG41" s="477"/>
      <c r="FH41" s="477"/>
      <c r="FI41" s="477"/>
      <c r="FJ41" s="477"/>
      <c r="FK41" s="477"/>
      <c r="FL41" s="477"/>
      <c r="FM41" s="477"/>
      <c r="FN41" s="477"/>
      <c r="FO41" s="477"/>
      <c r="FP41" s="477"/>
      <c r="FQ41" s="477"/>
      <c r="FR41" s="477"/>
      <c r="FS41" s="477"/>
      <c r="FT41" s="477"/>
      <c r="FU41" s="477"/>
      <c r="FV41" s="477"/>
      <c r="FW41" s="477"/>
      <c r="FX41" s="477"/>
      <c r="FY41" s="477"/>
      <c r="FZ41" s="477"/>
      <c r="GA41" s="477"/>
      <c r="GB41" s="477"/>
      <c r="GC41" s="477"/>
      <c r="GD41" s="477"/>
      <c r="GE41" s="477"/>
      <c r="GF41" s="477"/>
      <c r="GG41" s="477"/>
      <c r="GH41" s="477"/>
      <c r="GI41" s="477"/>
      <c r="GJ41" s="477"/>
      <c r="GK41" s="477"/>
      <c r="GL41" s="477"/>
      <c r="GM41" s="477"/>
      <c r="GN41" s="477"/>
      <c r="GO41" s="477"/>
      <c r="GP41" s="477"/>
      <c r="GQ41" s="477"/>
      <c r="GR41" s="477"/>
      <c r="GS41" s="477"/>
      <c r="GT41" s="477"/>
      <c r="GU41" s="477"/>
      <c r="GV41" s="477"/>
      <c r="GW41" s="477"/>
      <c r="GX41" s="477"/>
      <c r="GY41" s="477"/>
      <c r="GZ41" s="477"/>
      <c r="HA41" s="477"/>
      <c r="HB41" s="477"/>
      <c r="HC41" s="477"/>
      <c r="HD41" s="477"/>
      <c r="HE41" s="477"/>
      <c r="HF41" s="477"/>
      <c r="HG41" s="477"/>
      <c r="HH41" s="477"/>
      <c r="HI41" s="477"/>
      <c r="HJ41" s="477"/>
      <c r="HK41" s="477"/>
      <c r="HL41" s="477"/>
      <c r="HM41" s="477"/>
      <c r="HN41" s="477"/>
      <c r="HO41" s="477"/>
      <c r="HP41" s="477"/>
      <c r="HQ41" s="477"/>
      <c r="HR41" s="477"/>
      <c r="HS41" s="477"/>
      <c r="HT41" s="477"/>
      <c r="HU41" s="477"/>
      <c r="HV41" s="477"/>
      <c r="HW41" s="477"/>
      <c r="HX41" s="477"/>
      <c r="HY41" s="477"/>
      <c r="HZ41" s="477"/>
      <c r="IA41" s="477"/>
      <c r="IB41" s="477"/>
      <c r="IC41" s="477"/>
      <c r="ID41" s="477"/>
    </row>
    <row r="42" spans="1:238" s="7" customFormat="1" ht="30" customHeight="1" thickBot="1">
      <c r="A42" s="479" t="s">
        <v>51</v>
      </c>
      <c r="B42" s="480"/>
      <c r="C42" s="481" t="s">
        <v>271</v>
      </c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2">
        <v>2</v>
      </c>
      <c r="P42" s="482"/>
      <c r="Q42" s="483" t="s">
        <v>344</v>
      </c>
      <c r="R42" s="484"/>
      <c r="S42" s="485">
        <f>AE42+AH42+AK42+AN42+AQ42+AT42+AW42+AZ42</f>
        <v>250</v>
      </c>
      <c r="T42" s="422"/>
      <c r="U42" s="486">
        <f>AF42+AI42+AL42+AO42+AR42+AU42+AX42+BA42</f>
        <v>136</v>
      </c>
      <c r="V42" s="482"/>
      <c r="W42" s="487">
        <v>0</v>
      </c>
      <c r="X42" s="487"/>
      <c r="Y42" s="487">
        <v>0</v>
      </c>
      <c r="Z42" s="487"/>
      <c r="AA42" s="486">
        <f>AF42+AI42+AL42+AO42+AR42+AU42+AX42</f>
        <v>136</v>
      </c>
      <c r="AB42" s="482"/>
      <c r="AC42" s="488"/>
      <c r="AD42" s="489"/>
      <c r="AE42" s="490">
        <v>130</v>
      </c>
      <c r="AF42" s="453">
        <v>68</v>
      </c>
      <c r="AG42" s="454">
        <v>3</v>
      </c>
      <c r="AH42" s="456">
        <v>120</v>
      </c>
      <c r="AI42" s="453">
        <v>68</v>
      </c>
      <c r="AJ42" s="454">
        <v>3</v>
      </c>
      <c r="AK42" s="455"/>
      <c r="AL42" s="453"/>
      <c r="AM42" s="454"/>
      <c r="AN42" s="456"/>
      <c r="AO42" s="453"/>
      <c r="AP42" s="454"/>
      <c r="AQ42" s="456"/>
      <c r="AR42" s="453"/>
      <c r="AS42" s="454"/>
      <c r="AT42" s="456"/>
      <c r="AU42" s="453"/>
      <c r="AV42" s="454"/>
      <c r="AW42" s="455"/>
      <c r="AX42" s="453"/>
      <c r="AY42" s="454"/>
      <c r="AZ42" s="456"/>
      <c r="BA42" s="453"/>
      <c r="BB42" s="491"/>
      <c r="BC42" s="492">
        <f>AG42+AJ42+AM42+AP42+AS42+AV42+AY42+BB42</f>
        <v>6</v>
      </c>
      <c r="BD42" s="493"/>
      <c r="BE42" s="493"/>
      <c r="BF42" s="494" t="s">
        <v>205</v>
      </c>
      <c r="BG42" s="494"/>
      <c r="BH42" s="494"/>
      <c r="BI42" s="495"/>
      <c r="BJ42" s="113">
        <v>1</v>
      </c>
      <c r="BK42" s="402">
        <f>AZ42+AW42+AT42+AQ42+AN42+AK42+AH42+AE42-S42</f>
        <v>0</v>
      </c>
      <c r="BL42" s="164">
        <f>W42+Y42+AA42+AC42-U42</f>
        <v>0</v>
      </c>
      <c r="BM42" s="49">
        <f>U42*1.5+36*2</f>
        <v>276</v>
      </c>
      <c r="BN42" s="49">
        <f>S42</f>
        <v>250</v>
      </c>
      <c r="BO42" s="44">
        <f>BN42/40</f>
        <v>6.25</v>
      </c>
      <c r="BP42" s="141">
        <f t="shared" si="5"/>
        <v>6</v>
      </c>
      <c r="BQ42" s="153">
        <f t="shared" si="6"/>
        <v>0.25</v>
      </c>
      <c r="BR42" s="149">
        <f>U42/BC42</f>
        <v>22.666666666666668</v>
      </c>
      <c r="BS42" s="49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</row>
    <row r="43" spans="1:238" s="7" customFormat="1" ht="60" customHeight="1" thickBot="1">
      <c r="A43" s="403" t="s">
        <v>38</v>
      </c>
      <c r="B43" s="404"/>
      <c r="C43" s="405" t="s">
        <v>221</v>
      </c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6"/>
      <c r="P43" s="406"/>
      <c r="Q43" s="406"/>
      <c r="R43" s="407"/>
      <c r="S43" s="466">
        <f>AE43+AH43+AK43+AN43+AQ43+AT43+AW43+AZ43</f>
        <v>450</v>
      </c>
      <c r="T43" s="421"/>
      <c r="U43" s="409">
        <f>U44+U45</f>
        <v>238</v>
      </c>
      <c r="V43" s="409"/>
      <c r="W43" s="409">
        <f>W44+W45</f>
        <v>120</v>
      </c>
      <c r="X43" s="409"/>
      <c r="Y43" s="409">
        <f>Y44+Y45</f>
        <v>18</v>
      </c>
      <c r="Z43" s="409"/>
      <c r="AA43" s="409">
        <f>AA44+AA45</f>
        <v>100</v>
      </c>
      <c r="AB43" s="409"/>
      <c r="AC43" s="409">
        <f>AC44+AC45</f>
        <v>0</v>
      </c>
      <c r="AD43" s="409"/>
      <c r="AE43" s="496">
        <f>AE44+AE45</f>
        <v>330</v>
      </c>
      <c r="AF43" s="496">
        <f aca="true" t="shared" si="8" ref="AF43:BB43">AF44+AF45</f>
        <v>170</v>
      </c>
      <c r="AG43" s="496">
        <f t="shared" si="8"/>
        <v>9</v>
      </c>
      <c r="AH43" s="496">
        <f t="shared" si="8"/>
        <v>120</v>
      </c>
      <c r="AI43" s="496">
        <f t="shared" si="8"/>
        <v>68</v>
      </c>
      <c r="AJ43" s="496">
        <f t="shared" si="8"/>
        <v>3</v>
      </c>
      <c r="AK43" s="496">
        <f t="shared" si="8"/>
        <v>0</v>
      </c>
      <c r="AL43" s="496">
        <f t="shared" si="8"/>
        <v>0</v>
      </c>
      <c r="AM43" s="496">
        <f t="shared" si="8"/>
        <v>0</v>
      </c>
      <c r="AN43" s="496">
        <f t="shared" si="8"/>
        <v>0</v>
      </c>
      <c r="AO43" s="496">
        <f t="shared" si="8"/>
        <v>0</v>
      </c>
      <c r="AP43" s="496">
        <f t="shared" si="8"/>
        <v>0</v>
      </c>
      <c r="AQ43" s="496">
        <f t="shared" si="8"/>
        <v>0</v>
      </c>
      <c r="AR43" s="496">
        <f t="shared" si="8"/>
        <v>0</v>
      </c>
      <c r="AS43" s="496">
        <f t="shared" si="8"/>
        <v>0</v>
      </c>
      <c r="AT43" s="496">
        <f t="shared" si="8"/>
        <v>0</v>
      </c>
      <c r="AU43" s="496">
        <f t="shared" si="8"/>
        <v>0</v>
      </c>
      <c r="AV43" s="496">
        <f t="shared" si="8"/>
        <v>0</v>
      </c>
      <c r="AW43" s="496">
        <f t="shared" si="8"/>
        <v>0</v>
      </c>
      <c r="AX43" s="496">
        <f t="shared" si="8"/>
        <v>0</v>
      </c>
      <c r="AY43" s="496">
        <f t="shared" si="8"/>
        <v>0</v>
      </c>
      <c r="AZ43" s="496">
        <f t="shared" si="8"/>
        <v>0</v>
      </c>
      <c r="BA43" s="496">
        <f t="shared" si="8"/>
        <v>0</v>
      </c>
      <c r="BB43" s="496">
        <f t="shared" si="8"/>
        <v>0</v>
      </c>
      <c r="BC43" s="497">
        <f>BC44+BC45</f>
        <v>12</v>
      </c>
      <c r="BD43" s="498"/>
      <c r="BE43" s="498"/>
      <c r="BF43" s="411"/>
      <c r="BG43" s="411"/>
      <c r="BH43" s="411"/>
      <c r="BI43" s="412"/>
      <c r="BJ43" s="113"/>
      <c r="BK43" s="402">
        <f t="shared" si="2"/>
        <v>0</v>
      </c>
      <c r="BL43" s="113"/>
      <c r="BM43" s="49">
        <f>U43*1.5+36</f>
        <v>393</v>
      </c>
      <c r="BN43" s="49">
        <f aca="true" t="shared" si="9" ref="BN43:BN71">S43</f>
        <v>450</v>
      </c>
      <c r="BO43" s="44">
        <f aca="true" t="shared" si="10" ref="BO43:BO76">BN43/40</f>
        <v>11.25</v>
      </c>
      <c r="BP43" s="141">
        <f t="shared" si="5"/>
        <v>12</v>
      </c>
      <c r="BQ43" s="153">
        <f t="shared" si="6"/>
        <v>-0.75</v>
      </c>
      <c r="BR43" s="149">
        <f aca="true" t="shared" si="11" ref="BR43:BR74">U43/BC43</f>
        <v>19.833333333333332</v>
      </c>
      <c r="BS43" s="49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</row>
    <row r="44" spans="1:238" s="7" customFormat="1" ht="30" customHeight="1">
      <c r="A44" s="479" t="s">
        <v>52</v>
      </c>
      <c r="B44" s="480"/>
      <c r="C44" s="499" t="s">
        <v>11</v>
      </c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82">
        <v>1</v>
      </c>
      <c r="P44" s="482"/>
      <c r="Q44" s="482"/>
      <c r="R44" s="489"/>
      <c r="S44" s="419">
        <f t="shared" si="4"/>
        <v>130</v>
      </c>
      <c r="T44" s="420"/>
      <c r="U44" s="486">
        <f>AF44+AI44+AL44+AO44+AR44+AU44+AX44+BA44</f>
        <v>68</v>
      </c>
      <c r="V44" s="482"/>
      <c r="W44" s="482">
        <v>34</v>
      </c>
      <c r="X44" s="482"/>
      <c r="Y44" s="482">
        <v>18</v>
      </c>
      <c r="Z44" s="482"/>
      <c r="AA44" s="482">
        <v>16</v>
      </c>
      <c r="AB44" s="482"/>
      <c r="AC44" s="488"/>
      <c r="AD44" s="489"/>
      <c r="AE44" s="500">
        <v>130</v>
      </c>
      <c r="AF44" s="425">
        <v>68</v>
      </c>
      <c r="AG44" s="426">
        <v>3</v>
      </c>
      <c r="AH44" s="427"/>
      <c r="AI44" s="425"/>
      <c r="AJ44" s="428"/>
      <c r="AK44" s="427"/>
      <c r="AL44" s="425"/>
      <c r="AM44" s="428"/>
      <c r="AN44" s="427"/>
      <c r="AO44" s="425"/>
      <c r="AP44" s="428"/>
      <c r="AQ44" s="427"/>
      <c r="AR44" s="425"/>
      <c r="AS44" s="428"/>
      <c r="AT44" s="427"/>
      <c r="AU44" s="425"/>
      <c r="AV44" s="428"/>
      <c r="AW44" s="427"/>
      <c r="AX44" s="425"/>
      <c r="AY44" s="428"/>
      <c r="AZ44" s="427"/>
      <c r="BA44" s="425"/>
      <c r="BB44" s="425"/>
      <c r="BC44" s="501">
        <f>AG44+AJ44+AM44+AP44+AS44+AV44+AY44+BB44</f>
        <v>3</v>
      </c>
      <c r="BD44" s="502"/>
      <c r="BE44" s="502"/>
      <c r="BF44" s="503" t="s">
        <v>203</v>
      </c>
      <c r="BG44" s="503"/>
      <c r="BH44" s="503"/>
      <c r="BI44" s="504"/>
      <c r="BJ44" s="113">
        <v>1</v>
      </c>
      <c r="BK44" s="402">
        <f>AZ44+AW44+AT44+AQ44+AN44+AK44+AH44+AE44-S44</f>
        <v>0</v>
      </c>
      <c r="BL44" s="113"/>
      <c r="BM44" s="49">
        <f>U44*1.5+36</f>
        <v>138</v>
      </c>
      <c r="BN44" s="49">
        <f>S44</f>
        <v>130</v>
      </c>
      <c r="BO44" s="44">
        <f>BN44/40</f>
        <v>3.25</v>
      </c>
      <c r="BP44" s="141">
        <f t="shared" si="5"/>
        <v>3</v>
      </c>
      <c r="BQ44" s="153">
        <f t="shared" si="6"/>
        <v>0.25</v>
      </c>
      <c r="BR44" s="149">
        <f>U44/BC44</f>
        <v>22.666666666666668</v>
      </c>
      <c r="BS44" s="49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</row>
    <row r="45" spans="1:238" s="7" customFormat="1" ht="30" customHeight="1" thickBot="1">
      <c r="A45" s="505" t="s">
        <v>270</v>
      </c>
      <c r="B45" s="506"/>
      <c r="C45" s="507" t="s">
        <v>9</v>
      </c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9"/>
      <c r="O45" s="510">
        <v>1.2</v>
      </c>
      <c r="P45" s="511"/>
      <c r="Q45" s="510"/>
      <c r="R45" s="512"/>
      <c r="S45" s="419">
        <f t="shared" si="4"/>
        <v>320</v>
      </c>
      <c r="T45" s="420"/>
      <c r="U45" s="513">
        <f>AF45+AI45+AL45+AO45+AR45+AU45+AX45+BA45</f>
        <v>170</v>
      </c>
      <c r="V45" s="514"/>
      <c r="W45" s="510">
        <v>86</v>
      </c>
      <c r="X45" s="511"/>
      <c r="Y45" s="515">
        <v>0</v>
      </c>
      <c r="Z45" s="516"/>
      <c r="AA45" s="510">
        <v>84</v>
      </c>
      <c r="AB45" s="511"/>
      <c r="AC45" s="517"/>
      <c r="AD45" s="512"/>
      <c r="AE45" s="500">
        <v>200</v>
      </c>
      <c r="AF45" s="425">
        <v>102</v>
      </c>
      <c r="AG45" s="426">
        <v>6</v>
      </c>
      <c r="AH45" s="518">
        <v>120</v>
      </c>
      <c r="AI45" s="425">
        <v>68</v>
      </c>
      <c r="AJ45" s="426">
        <v>3</v>
      </c>
      <c r="AK45" s="427"/>
      <c r="AL45" s="425"/>
      <c r="AM45" s="426"/>
      <c r="AN45" s="427"/>
      <c r="AO45" s="425"/>
      <c r="AP45" s="426"/>
      <c r="AQ45" s="427"/>
      <c r="AR45" s="425"/>
      <c r="AS45" s="428"/>
      <c r="AT45" s="427"/>
      <c r="AU45" s="425"/>
      <c r="AV45" s="428"/>
      <c r="AW45" s="427"/>
      <c r="AX45" s="425"/>
      <c r="AY45" s="428"/>
      <c r="AZ45" s="427"/>
      <c r="BA45" s="425"/>
      <c r="BB45" s="425"/>
      <c r="BC45" s="519">
        <f>AG45+AJ45+AM45+AP45+AS45+AV45+AY45+BB45</f>
        <v>9</v>
      </c>
      <c r="BD45" s="520"/>
      <c r="BE45" s="521"/>
      <c r="BF45" s="522" t="s">
        <v>196</v>
      </c>
      <c r="BG45" s="523"/>
      <c r="BH45" s="523"/>
      <c r="BI45" s="524"/>
      <c r="BJ45" s="113">
        <v>1</v>
      </c>
      <c r="BK45" s="402">
        <f t="shared" si="2"/>
        <v>0</v>
      </c>
      <c r="BL45" s="113"/>
      <c r="BM45" s="49">
        <f>U45*1.5+36+36</f>
        <v>327</v>
      </c>
      <c r="BN45" s="49">
        <f t="shared" si="9"/>
        <v>320</v>
      </c>
      <c r="BO45" s="44">
        <f t="shared" si="10"/>
        <v>8</v>
      </c>
      <c r="BP45" s="141">
        <f t="shared" si="5"/>
        <v>9</v>
      </c>
      <c r="BQ45" s="153">
        <f t="shared" si="6"/>
        <v>-1</v>
      </c>
      <c r="BR45" s="149">
        <f t="shared" si="11"/>
        <v>18.88888888888889</v>
      </c>
      <c r="BS45" s="49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</row>
    <row r="46" spans="1:238" s="7" customFormat="1" ht="60" customHeight="1" thickBot="1">
      <c r="A46" s="403" t="s">
        <v>223</v>
      </c>
      <c r="B46" s="404"/>
      <c r="C46" s="405" t="s">
        <v>222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6"/>
      <c r="P46" s="406"/>
      <c r="Q46" s="406"/>
      <c r="R46" s="407"/>
      <c r="S46" s="466">
        <f t="shared" si="4"/>
        <v>220</v>
      </c>
      <c r="T46" s="421"/>
      <c r="U46" s="409">
        <f>U47+U48</f>
        <v>100</v>
      </c>
      <c r="V46" s="409"/>
      <c r="W46" s="409">
        <f>W47+W48</f>
        <v>68</v>
      </c>
      <c r="X46" s="409"/>
      <c r="Y46" s="409">
        <f>Y47+Y48</f>
        <v>0</v>
      </c>
      <c r="Z46" s="409"/>
      <c r="AA46" s="409">
        <f>AA47+AA48</f>
        <v>32</v>
      </c>
      <c r="AB46" s="409"/>
      <c r="AC46" s="409">
        <f>AC47+AC48</f>
        <v>0</v>
      </c>
      <c r="AD46" s="409"/>
      <c r="AE46" s="410">
        <f>AE47+AE48</f>
        <v>120</v>
      </c>
      <c r="AF46" s="410">
        <f aca="true" t="shared" si="12" ref="AF46:BB46">AF47+AF48</f>
        <v>50</v>
      </c>
      <c r="AG46" s="410">
        <f t="shared" si="12"/>
        <v>3</v>
      </c>
      <c r="AH46" s="410">
        <f t="shared" si="12"/>
        <v>100</v>
      </c>
      <c r="AI46" s="410">
        <f t="shared" si="12"/>
        <v>50</v>
      </c>
      <c r="AJ46" s="410">
        <f t="shared" si="12"/>
        <v>3</v>
      </c>
      <c r="AK46" s="410">
        <f t="shared" si="12"/>
        <v>0</v>
      </c>
      <c r="AL46" s="410">
        <f t="shared" si="12"/>
        <v>0</v>
      </c>
      <c r="AM46" s="410">
        <f t="shared" si="12"/>
        <v>0</v>
      </c>
      <c r="AN46" s="410">
        <f t="shared" si="12"/>
        <v>0</v>
      </c>
      <c r="AO46" s="410">
        <f t="shared" si="12"/>
        <v>0</v>
      </c>
      <c r="AP46" s="410">
        <f t="shared" si="12"/>
        <v>0</v>
      </c>
      <c r="AQ46" s="410">
        <f t="shared" si="12"/>
        <v>0</v>
      </c>
      <c r="AR46" s="410">
        <f t="shared" si="12"/>
        <v>0</v>
      </c>
      <c r="AS46" s="410">
        <f t="shared" si="12"/>
        <v>0</v>
      </c>
      <c r="AT46" s="410">
        <f t="shared" si="12"/>
        <v>0</v>
      </c>
      <c r="AU46" s="410">
        <f t="shared" si="12"/>
        <v>0</v>
      </c>
      <c r="AV46" s="410">
        <f t="shared" si="12"/>
        <v>0</v>
      </c>
      <c r="AW46" s="410">
        <f t="shared" si="12"/>
        <v>0</v>
      </c>
      <c r="AX46" s="410">
        <f t="shared" si="12"/>
        <v>0</v>
      </c>
      <c r="AY46" s="410">
        <f t="shared" si="12"/>
        <v>0</v>
      </c>
      <c r="AZ46" s="410">
        <f t="shared" si="12"/>
        <v>0</v>
      </c>
      <c r="BA46" s="410">
        <f t="shared" si="12"/>
        <v>0</v>
      </c>
      <c r="BB46" s="410">
        <f t="shared" si="12"/>
        <v>0</v>
      </c>
      <c r="BC46" s="497">
        <f>BC47+BC48</f>
        <v>6</v>
      </c>
      <c r="BD46" s="498"/>
      <c r="BE46" s="498"/>
      <c r="BF46" s="411"/>
      <c r="BG46" s="411"/>
      <c r="BH46" s="411"/>
      <c r="BI46" s="412"/>
      <c r="BJ46" s="113"/>
      <c r="BK46" s="402">
        <f t="shared" si="2"/>
        <v>0</v>
      </c>
      <c r="BL46" s="113"/>
      <c r="BM46" s="49">
        <f aca="true" t="shared" si="13" ref="BM46:BM51">U46*1.5+36</f>
        <v>186</v>
      </c>
      <c r="BN46" s="49">
        <f>S46</f>
        <v>220</v>
      </c>
      <c r="BO46" s="44">
        <f>BN46/40</f>
        <v>5.5</v>
      </c>
      <c r="BP46" s="141">
        <f t="shared" si="5"/>
        <v>6</v>
      </c>
      <c r="BQ46" s="153">
        <f t="shared" si="6"/>
        <v>-0.5</v>
      </c>
      <c r="BR46" s="149">
        <f>U46/BC46</f>
        <v>16.666666666666668</v>
      </c>
      <c r="BS46" s="49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</row>
    <row r="47" spans="1:238" s="7" customFormat="1" ht="30" customHeight="1">
      <c r="A47" s="525" t="s">
        <v>236</v>
      </c>
      <c r="B47" s="526"/>
      <c r="C47" s="527" t="s">
        <v>27</v>
      </c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8">
        <v>1</v>
      </c>
      <c r="P47" s="528"/>
      <c r="Q47" s="528"/>
      <c r="R47" s="529"/>
      <c r="S47" s="419">
        <f t="shared" si="4"/>
        <v>120</v>
      </c>
      <c r="T47" s="420"/>
      <c r="U47" s="530">
        <f>AF47+AI47+AL47+AO47+AR47+AU47+AX47+BA47</f>
        <v>50</v>
      </c>
      <c r="V47" s="528"/>
      <c r="W47" s="528">
        <v>34</v>
      </c>
      <c r="X47" s="528"/>
      <c r="Y47" s="531">
        <v>0</v>
      </c>
      <c r="Z47" s="531"/>
      <c r="AA47" s="528">
        <v>16</v>
      </c>
      <c r="AB47" s="528"/>
      <c r="AC47" s="532"/>
      <c r="AD47" s="529"/>
      <c r="AE47" s="500">
        <v>120</v>
      </c>
      <c r="AF47" s="425">
        <v>50</v>
      </c>
      <c r="AG47" s="426">
        <v>3</v>
      </c>
      <c r="AH47" s="427"/>
      <c r="AI47" s="425"/>
      <c r="AJ47" s="428"/>
      <c r="AK47" s="427"/>
      <c r="AL47" s="425"/>
      <c r="AM47" s="428"/>
      <c r="AN47" s="427"/>
      <c r="AO47" s="425"/>
      <c r="AP47" s="428"/>
      <c r="AQ47" s="427"/>
      <c r="AR47" s="425"/>
      <c r="AS47" s="428"/>
      <c r="AT47" s="427"/>
      <c r="AU47" s="425"/>
      <c r="AV47" s="428"/>
      <c r="AW47" s="427"/>
      <c r="AX47" s="425"/>
      <c r="AY47" s="428"/>
      <c r="AZ47" s="427"/>
      <c r="BA47" s="425"/>
      <c r="BB47" s="425"/>
      <c r="BC47" s="533">
        <f>AG47+AJ47+AM47+AP47+AS47+AV47+AY47+BB47</f>
        <v>3</v>
      </c>
      <c r="BD47" s="534"/>
      <c r="BE47" s="534"/>
      <c r="BF47" s="535" t="s">
        <v>197</v>
      </c>
      <c r="BG47" s="535"/>
      <c r="BH47" s="535"/>
      <c r="BI47" s="536"/>
      <c r="BJ47" s="113">
        <v>1</v>
      </c>
      <c r="BK47" s="402">
        <f>AZ47+AW47+AT47+AQ47+AN47+AK47+AH47+AE47-S47</f>
        <v>0</v>
      </c>
      <c r="BL47" s="164">
        <f>W47+Y47+AA47+AC47-U47</f>
        <v>0</v>
      </c>
      <c r="BM47" s="49">
        <f t="shared" si="13"/>
        <v>111</v>
      </c>
      <c r="BN47" s="49">
        <f>S47</f>
        <v>120</v>
      </c>
      <c r="BO47" s="44">
        <f>BN47/40</f>
        <v>3</v>
      </c>
      <c r="BP47" s="141">
        <f t="shared" si="5"/>
        <v>3</v>
      </c>
      <c r="BQ47" s="153">
        <f t="shared" si="6"/>
        <v>0</v>
      </c>
      <c r="BR47" s="149">
        <f>U47/BC47</f>
        <v>16.666666666666668</v>
      </c>
      <c r="BS47" s="49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</row>
    <row r="48" spans="1:238" s="7" customFormat="1" ht="30" customHeight="1" thickBot="1">
      <c r="A48" s="414" t="s">
        <v>237</v>
      </c>
      <c r="B48" s="415"/>
      <c r="C48" s="537" t="s">
        <v>282</v>
      </c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417"/>
      <c r="P48" s="417"/>
      <c r="Q48" s="417">
        <v>2</v>
      </c>
      <c r="R48" s="418"/>
      <c r="S48" s="419">
        <f t="shared" si="4"/>
        <v>100</v>
      </c>
      <c r="T48" s="420"/>
      <c r="U48" s="538">
        <f>AF48+AI48+AL48+AO48+AR48+AU48+AX48+BA48</f>
        <v>50</v>
      </c>
      <c r="V48" s="417"/>
      <c r="W48" s="417">
        <v>34</v>
      </c>
      <c r="X48" s="417"/>
      <c r="Y48" s="539">
        <v>0</v>
      </c>
      <c r="Z48" s="539"/>
      <c r="AA48" s="417">
        <v>16</v>
      </c>
      <c r="AB48" s="417"/>
      <c r="AC48" s="511"/>
      <c r="AD48" s="418"/>
      <c r="AE48" s="500"/>
      <c r="AF48" s="425"/>
      <c r="AG48" s="426"/>
      <c r="AH48" s="427">
        <v>100</v>
      </c>
      <c r="AI48" s="425">
        <v>50</v>
      </c>
      <c r="AJ48" s="426">
        <v>3</v>
      </c>
      <c r="AK48" s="427"/>
      <c r="AL48" s="425"/>
      <c r="AM48" s="428"/>
      <c r="AN48" s="427"/>
      <c r="AO48" s="425"/>
      <c r="AP48" s="428"/>
      <c r="AQ48" s="427"/>
      <c r="AR48" s="425"/>
      <c r="AS48" s="428"/>
      <c r="AT48" s="427"/>
      <c r="AU48" s="425"/>
      <c r="AV48" s="428"/>
      <c r="AW48" s="427"/>
      <c r="AX48" s="425"/>
      <c r="AY48" s="428"/>
      <c r="AZ48" s="427"/>
      <c r="BA48" s="425"/>
      <c r="BB48" s="425"/>
      <c r="BC48" s="429">
        <f>AG48+AJ48+AM48+AP48+AS48+AV48+AY48+BB48</f>
        <v>3</v>
      </c>
      <c r="BD48" s="430"/>
      <c r="BE48" s="430"/>
      <c r="BF48" s="431" t="s">
        <v>198</v>
      </c>
      <c r="BG48" s="431"/>
      <c r="BH48" s="431"/>
      <c r="BI48" s="432"/>
      <c r="BJ48" s="113">
        <v>1</v>
      </c>
      <c r="BK48" s="402">
        <f t="shared" si="2"/>
        <v>0</v>
      </c>
      <c r="BL48" s="164">
        <f aca="true" t="shared" si="14" ref="BL48:BL77">W48+Y48+AA48+AC48-U48</f>
        <v>0</v>
      </c>
      <c r="BM48" s="49">
        <f t="shared" si="13"/>
        <v>111</v>
      </c>
      <c r="BN48" s="49">
        <f t="shared" si="9"/>
        <v>100</v>
      </c>
      <c r="BO48" s="44">
        <f>BN48/40</f>
        <v>2.5</v>
      </c>
      <c r="BP48" s="141">
        <f t="shared" si="5"/>
        <v>3</v>
      </c>
      <c r="BQ48" s="153">
        <f t="shared" si="6"/>
        <v>-0.5</v>
      </c>
      <c r="BR48" s="149">
        <f t="shared" si="11"/>
        <v>16.666666666666668</v>
      </c>
      <c r="BS48" s="49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</row>
    <row r="49" spans="1:238" s="7" customFormat="1" ht="60" customHeight="1" thickBot="1">
      <c r="A49" s="403" t="s">
        <v>224</v>
      </c>
      <c r="B49" s="404"/>
      <c r="C49" s="405" t="s">
        <v>225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6"/>
      <c r="P49" s="406"/>
      <c r="Q49" s="406"/>
      <c r="R49" s="463"/>
      <c r="S49" s="466">
        <f t="shared" si="4"/>
        <v>706</v>
      </c>
      <c r="T49" s="421"/>
      <c r="U49" s="409">
        <f>U50+U51+U52+U53+U54+U55</f>
        <v>372</v>
      </c>
      <c r="V49" s="409"/>
      <c r="W49" s="409">
        <f>W50+W51+W52+W53+W54+W55</f>
        <v>202</v>
      </c>
      <c r="X49" s="409"/>
      <c r="Y49" s="409">
        <f>Y50+Y51+Y52+Y53+Y54+Y55</f>
        <v>0</v>
      </c>
      <c r="Z49" s="409"/>
      <c r="AA49" s="409">
        <f>AA50+AA51+AA52+AA53+AA54+AA55</f>
        <v>170</v>
      </c>
      <c r="AB49" s="409"/>
      <c r="AC49" s="409">
        <f>AC50+AC51+AC52+AC53+AC54+AC55</f>
        <v>0</v>
      </c>
      <c r="AD49" s="409"/>
      <c r="AE49" s="410">
        <f>AE50+AE51+AE52+AE53+AE54+AE55</f>
        <v>138</v>
      </c>
      <c r="AF49" s="410">
        <f aca="true" t="shared" si="15" ref="AF49:BB49">AF50+AF51+AF52+AF53+AF54+AF55</f>
        <v>84</v>
      </c>
      <c r="AG49" s="410">
        <f t="shared" si="15"/>
        <v>3</v>
      </c>
      <c r="AH49" s="410">
        <f t="shared" si="15"/>
        <v>170</v>
      </c>
      <c r="AI49" s="410">
        <f t="shared" si="15"/>
        <v>84</v>
      </c>
      <c r="AJ49" s="410">
        <f t="shared" si="15"/>
        <v>4</v>
      </c>
      <c r="AK49" s="410">
        <f t="shared" si="15"/>
        <v>100</v>
      </c>
      <c r="AL49" s="410">
        <f t="shared" si="15"/>
        <v>52</v>
      </c>
      <c r="AM49" s="410">
        <f t="shared" si="15"/>
        <v>3</v>
      </c>
      <c r="AN49" s="410">
        <f t="shared" si="15"/>
        <v>178</v>
      </c>
      <c r="AO49" s="410">
        <f t="shared" si="15"/>
        <v>84</v>
      </c>
      <c r="AP49" s="410">
        <f t="shared" si="15"/>
        <v>4</v>
      </c>
      <c r="AQ49" s="410">
        <f t="shared" si="15"/>
        <v>120</v>
      </c>
      <c r="AR49" s="410">
        <f t="shared" si="15"/>
        <v>68</v>
      </c>
      <c r="AS49" s="410">
        <f t="shared" si="15"/>
        <v>3</v>
      </c>
      <c r="AT49" s="410">
        <f t="shared" si="15"/>
        <v>0</v>
      </c>
      <c r="AU49" s="410">
        <f t="shared" si="15"/>
        <v>0</v>
      </c>
      <c r="AV49" s="410">
        <f t="shared" si="15"/>
        <v>0</v>
      </c>
      <c r="AW49" s="410">
        <f t="shared" si="15"/>
        <v>0</v>
      </c>
      <c r="AX49" s="410">
        <f t="shared" si="15"/>
        <v>0</v>
      </c>
      <c r="AY49" s="410">
        <f t="shared" si="15"/>
        <v>0</v>
      </c>
      <c r="AZ49" s="410">
        <f t="shared" si="15"/>
        <v>0</v>
      </c>
      <c r="BA49" s="410">
        <f t="shared" si="15"/>
        <v>0</v>
      </c>
      <c r="BB49" s="410">
        <f t="shared" si="15"/>
        <v>0</v>
      </c>
      <c r="BC49" s="497">
        <f>SUM(BC50:BE55)</f>
        <v>17</v>
      </c>
      <c r="BD49" s="498"/>
      <c r="BE49" s="498"/>
      <c r="BF49" s="411"/>
      <c r="BG49" s="411"/>
      <c r="BH49" s="411"/>
      <c r="BI49" s="412"/>
      <c r="BJ49" s="113"/>
      <c r="BK49" s="402">
        <f t="shared" si="2"/>
        <v>0</v>
      </c>
      <c r="BL49" s="113"/>
      <c r="BM49" s="49">
        <f t="shared" si="13"/>
        <v>594</v>
      </c>
      <c r="BN49" s="49">
        <f>S49</f>
        <v>706</v>
      </c>
      <c r="BO49" s="44">
        <f>BN49/40</f>
        <v>17.65</v>
      </c>
      <c r="BP49" s="141">
        <f t="shared" si="5"/>
        <v>17</v>
      </c>
      <c r="BQ49" s="153">
        <f t="shared" si="6"/>
        <v>0.6499999999999986</v>
      </c>
      <c r="BR49" s="149">
        <f>U49/BC49</f>
        <v>21.88235294117647</v>
      </c>
      <c r="BS49" s="49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</row>
    <row r="50" spans="1:238" s="7" customFormat="1" ht="30" customHeight="1">
      <c r="A50" s="525" t="s">
        <v>238</v>
      </c>
      <c r="B50" s="526"/>
      <c r="C50" s="527" t="s">
        <v>28</v>
      </c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8">
        <v>1</v>
      </c>
      <c r="P50" s="528"/>
      <c r="Q50" s="528"/>
      <c r="R50" s="540"/>
      <c r="S50" s="419">
        <f t="shared" si="4"/>
        <v>138</v>
      </c>
      <c r="T50" s="420"/>
      <c r="U50" s="530">
        <f>AF50+AI50+AL50+AO50+AR50+AU50+AX50+BA50</f>
        <v>84</v>
      </c>
      <c r="V50" s="528"/>
      <c r="W50" s="528">
        <v>50</v>
      </c>
      <c r="X50" s="528"/>
      <c r="Y50" s="531">
        <v>0</v>
      </c>
      <c r="Z50" s="531"/>
      <c r="AA50" s="528">
        <v>34</v>
      </c>
      <c r="AB50" s="528"/>
      <c r="AC50" s="532"/>
      <c r="AD50" s="529"/>
      <c r="AE50" s="500">
        <v>138</v>
      </c>
      <c r="AF50" s="425">
        <v>84</v>
      </c>
      <c r="AG50" s="426">
        <v>3</v>
      </c>
      <c r="AH50" s="427"/>
      <c r="AI50" s="425"/>
      <c r="AJ50" s="426"/>
      <c r="AK50" s="427"/>
      <c r="AL50" s="425"/>
      <c r="AM50" s="428"/>
      <c r="AN50" s="427"/>
      <c r="AO50" s="425"/>
      <c r="AP50" s="428"/>
      <c r="AQ50" s="427"/>
      <c r="AR50" s="425"/>
      <c r="AS50" s="428"/>
      <c r="AT50" s="427"/>
      <c r="AU50" s="425"/>
      <c r="AV50" s="428"/>
      <c r="AW50" s="427"/>
      <c r="AX50" s="425"/>
      <c r="AY50" s="428"/>
      <c r="AZ50" s="427"/>
      <c r="BA50" s="425"/>
      <c r="BB50" s="425"/>
      <c r="BC50" s="533">
        <f aca="true" t="shared" si="16" ref="BC50:BC55">AG50+AJ50+AM50+AP50+AS50+AV50+AY50+BB50</f>
        <v>3</v>
      </c>
      <c r="BD50" s="534"/>
      <c r="BE50" s="534"/>
      <c r="BF50" s="535" t="s">
        <v>199</v>
      </c>
      <c r="BG50" s="535"/>
      <c r="BH50" s="535"/>
      <c r="BI50" s="536"/>
      <c r="BJ50" s="113">
        <v>1</v>
      </c>
      <c r="BK50" s="402">
        <f t="shared" si="2"/>
        <v>0</v>
      </c>
      <c r="BL50" s="164">
        <f t="shared" si="14"/>
        <v>0</v>
      </c>
      <c r="BM50" s="49">
        <f t="shared" si="13"/>
        <v>162</v>
      </c>
      <c r="BN50" s="49">
        <f t="shared" si="9"/>
        <v>138</v>
      </c>
      <c r="BO50" s="44">
        <f t="shared" si="10"/>
        <v>3.45</v>
      </c>
      <c r="BP50" s="141">
        <f aca="true" t="shared" si="17" ref="BP50:BP99">BC50</f>
        <v>3</v>
      </c>
      <c r="BQ50" s="153">
        <f aca="true" t="shared" si="18" ref="BQ50:BQ99">BO50-BP50</f>
        <v>0.4500000000000002</v>
      </c>
      <c r="BR50" s="149">
        <f t="shared" si="11"/>
        <v>28</v>
      </c>
      <c r="BS50" s="49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</row>
    <row r="51" spans="1:238" s="7" customFormat="1" ht="30" customHeight="1">
      <c r="A51" s="414" t="s">
        <v>239</v>
      </c>
      <c r="B51" s="415"/>
      <c r="C51" s="537" t="s">
        <v>29</v>
      </c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417">
        <v>2</v>
      </c>
      <c r="P51" s="417"/>
      <c r="Q51" s="417"/>
      <c r="R51" s="510"/>
      <c r="S51" s="419">
        <f t="shared" si="4"/>
        <v>130</v>
      </c>
      <c r="T51" s="420"/>
      <c r="U51" s="538">
        <f>AF51+AI51+AL51+AO51+AR51+AU51+AX51+BA51</f>
        <v>84</v>
      </c>
      <c r="V51" s="417"/>
      <c r="W51" s="417">
        <v>50</v>
      </c>
      <c r="X51" s="417"/>
      <c r="Y51" s="539">
        <v>0</v>
      </c>
      <c r="Z51" s="539"/>
      <c r="AA51" s="417">
        <v>34</v>
      </c>
      <c r="AB51" s="417"/>
      <c r="AC51" s="511"/>
      <c r="AD51" s="418"/>
      <c r="AE51" s="541"/>
      <c r="AF51" s="434"/>
      <c r="AG51" s="438"/>
      <c r="AH51" s="436">
        <v>130</v>
      </c>
      <c r="AI51" s="434">
        <v>84</v>
      </c>
      <c r="AJ51" s="435">
        <v>3</v>
      </c>
      <c r="AK51" s="437"/>
      <c r="AL51" s="434"/>
      <c r="AM51" s="435"/>
      <c r="AN51" s="437"/>
      <c r="AO51" s="434"/>
      <c r="AP51" s="438"/>
      <c r="AQ51" s="437"/>
      <c r="AR51" s="434"/>
      <c r="AS51" s="438"/>
      <c r="AT51" s="437"/>
      <c r="AU51" s="434"/>
      <c r="AV51" s="438"/>
      <c r="AW51" s="437"/>
      <c r="AX51" s="434"/>
      <c r="AY51" s="438"/>
      <c r="AZ51" s="437"/>
      <c r="BA51" s="434"/>
      <c r="BB51" s="434"/>
      <c r="BC51" s="429">
        <f t="shared" si="16"/>
        <v>3</v>
      </c>
      <c r="BD51" s="430"/>
      <c r="BE51" s="430"/>
      <c r="BF51" s="431" t="s">
        <v>200</v>
      </c>
      <c r="BG51" s="431"/>
      <c r="BH51" s="431"/>
      <c r="BI51" s="432"/>
      <c r="BJ51" s="113">
        <v>1</v>
      </c>
      <c r="BK51" s="402">
        <f t="shared" si="2"/>
        <v>0</v>
      </c>
      <c r="BL51" s="164">
        <f t="shared" si="14"/>
        <v>0</v>
      </c>
      <c r="BM51" s="49">
        <f t="shared" si="13"/>
        <v>162</v>
      </c>
      <c r="BN51" s="49">
        <f t="shared" si="9"/>
        <v>130</v>
      </c>
      <c r="BO51" s="44">
        <f t="shared" si="10"/>
        <v>3.25</v>
      </c>
      <c r="BP51" s="141">
        <f t="shared" si="17"/>
        <v>3</v>
      </c>
      <c r="BQ51" s="153">
        <f t="shared" si="18"/>
        <v>0.25</v>
      </c>
      <c r="BR51" s="149">
        <f t="shared" si="11"/>
        <v>28</v>
      </c>
      <c r="BS51" s="49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</row>
    <row r="52" spans="1:238" s="7" customFormat="1" ht="60" customHeight="1">
      <c r="A52" s="414"/>
      <c r="B52" s="415"/>
      <c r="C52" s="416" t="s">
        <v>399</v>
      </c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7"/>
      <c r="P52" s="417"/>
      <c r="Q52" s="417"/>
      <c r="R52" s="510"/>
      <c r="S52" s="419">
        <f t="shared" si="4"/>
        <v>40</v>
      </c>
      <c r="T52" s="420"/>
      <c r="U52" s="538"/>
      <c r="V52" s="417"/>
      <c r="W52" s="420"/>
      <c r="X52" s="420"/>
      <c r="Y52" s="420"/>
      <c r="Z52" s="420"/>
      <c r="AA52" s="420"/>
      <c r="AB52" s="420"/>
      <c r="AC52" s="422"/>
      <c r="AD52" s="423"/>
      <c r="AE52" s="541"/>
      <c r="AF52" s="434"/>
      <c r="AG52" s="438"/>
      <c r="AH52" s="437">
        <v>40</v>
      </c>
      <c r="AI52" s="434"/>
      <c r="AJ52" s="435">
        <v>1</v>
      </c>
      <c r="AK52" s="437"/>
      <c r="AL52" s="434"/>
      <c r="AM52" s="435"/>
      <c r="AN52" s="437"/>
      <c r="AO52" s="434"/>
      <c r="AP52" s="438"/>
      <c r="AQ52" s="437"/>
      <c r="AR52" s="434"/>
      <c r="AS52" s="438"/>
      <c r="AT52" s="437"/>
      <c r="AU52" s="434"/>
      <c r="AV52" s="438"/>
      <c r="AW52" s="437"/>
      <c r="AX52" s="434"/>
      <c r="AY52" s="438"/>
      <c r="AZ52" s="437"/>
      <c r="BA52" s="434"/>
      <c r="BB52" s="434"/>
      <c r="BC52" s="429">
        <f t="shared" si="16"/>
        <v>1</v>
      </c>
      <c r="BD52" s="430"/>
      <c r="BE52" s="430"/>
      <c r="BF52" s="431"/>
      <c r="BG52" s="431"/>
      <c r="BH52" s="431"/>
      <c r="BI52" s="432"/>
      <c r="BJ52" s="113"/>
      <c r="BK52" s="402">
        <f t="shared" si="2"/>
        <v>0</v>
      </c>
      <c r="BL52" s="164">
        <f t="shared" si="14"/>
        <v>0</v>
      </c>
      <c r="BM52" s="49"/>
      <c r="BN52" s="49">
        <f t="shared" si="9"/>
        <v>40</v>
      </c>
      <c r="BO52" s="44">
        <f t="shared" si="10"/>
        <v>1</v>
      </c>
      <c r="BP52" s="141">
        <f t="shared" si="17"/>
        <v>1</v>
      </c>
      <c r="BQ52" s="153">
        <f t="shared" si="18"/>
        <v>0</v>
      </c>
      <c r="BR52" s="149">
        <f t="shared" si="11"/>
        <v>0</v>
      </c>
      <c r="BS52" s="49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</row>
    <row r="53" spans="1:238" s="7" customFormat="1" ht="30" customHeight="1">
      <c r="A53" s="414" t="s">
        <v>240</v>
      </c>
      <c r="B53" s="415"/>
      <c r="C53" s="542" t="s">
        <v>33</v>
      </c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417">
        <v>3.4</v>
      </c>
      <c r="P53" s="417"/>
      <c r="Q53" s="417"/>
      <c r="R53" s="510"/>
      <c r="S53" s="419">
        <f t="shared" si="4"/>
        <v>238</v>
      </c>
      <c r="T53" s="420"/>
      <c r="U53" s="538">
        <f>AF53+AI53+AL53+AO53+AR53+AU53+AX53+BA53</f>
        <v>136</v>
      </c>
      <c r="V53" s="417"/>
      <c r="W53" s="417">
        <v>68</v>
      </c>
      <c r="X53" s="417"/>
      <c r="Y53" s="539">
        <v>0</v>
      </c>
      <c r="Z53" s="539"/>
      <c r="AA53" s="417">
        <v>68</v>
      </c>
      <c r="AB53" s="417"/>
      <c r="AC53" s="511"/>
      <c r="AD53" s="418"/>
      <c r="AE53" s="541"/>
      <c r="AF53" s="434"/>
      <c r="AG53" s="438"/>
      <c r="AH53" s="437"/>
      <c r="AI53" s="434"/>
      <c r="AJ53" s="438"/>
      <c r="AK53" s="436">
        <v>100</v>
      </c>
      <c r="AL53" s="434">
        <v>52</v>
      </c>
      <c r="AM53" s="435">
        <v>3</v>
      </c>
      <c r="AN53" s="436">
        <v>138</v>
      </c>
      <c r="AO53" s="434">
        <v>84</v>
      </c>
      <c r="AP53" s="435">
        <v>3</v>
      </c>
      <c r="AQ53" s="437"/>
      <c r="AR53" s="434"/>
      <c r="AS53" s="435"/>
      <c r="AT53" s="437"/>
      <c r="AU53" s="434"/>
      <c r="AV53" s="435"/>
      <c r="AW53" s="437"/>
      <c r="AX53" s="434"/>
      <c r="AY53" s="438"/>
      <c r="AZ53" s="437"/>
      <c r="BA53" s="434"/>
      <c r="BB53" s="434"/>
      <c r="BC53" s="429">
        <f t="shared" si="16"/>
        <v>6</v>
      </c>
      <c r="BD53" s="430"/>
      <c r="BE53" s="430"/>
      <c r="BF53" s="431" t="s">
        <v>201</v>
      </c>
      <c r="BG53" s="431"/>
      <c r="BH53" s="431"/>
      <c r="BI53" s="432"/>
      <c r="BJ53" s="113">
        <v>1</v>
      </c>
      <c r="BK53" s="402">
        <f t="shared" si="2"/>
        <v>0</v>
      </c>
      <c r="BL53" s="164">
        <f t="shared" si="14"/>
        <v>0</v>
      </c>
      <c r="BM53" s="49">
        <f>U53*1.5+36+36</f>
        <v>276</v>
      </c>
      <c r="BN53" s="49">
        <f t="shared" si="9"/>
        <v>238</v>
      </c>
      <c r="BO53" s="44">
        <f t="shared" si="10"/>
        <v>5.95</v>
      </c>
      <c r="BP53" s="141">
        <f t="shared" si="17"/>
        <v>6</v>
      </c>
      <c r="BQ53" s="153">
        <f t="shared" si="18"/>
        <v>-0.04999999999999982</v>
      </c>
      <c r="BR53" s="149">
        <f t="shared" si="11"/>
        <v>22.666666666666668</v>
      </c>
      <c r="BS53" s="49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</row>
    <row r="54" spans="1:238" s="7" customFormat="1" ht="60" customHeight="1">
      <c r="A54" s="414"/>
      <c r="B54" s="415"/>
      <c r="C54" s="543" t="s">
        <v>400</v>
      </c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417"/>
      <c r="P54" s="417"/>
      <c r="Q54" s="417"/>
      <c r="R54" s="510"/>
      <c r="S54" s="419">
        <f t="shared" si="4"/>
        <v>40</v>
      </c>
      <c r="T54" s="420"/>
      <c r="U54" s="538"/>
      <c r="V54" s="417"/>
      <c r="W54" s="417"/>
      <c r="X54" s="417"/>
      <c r="Y54" s="539"/>
      <c r="Z54" s="539"/>
      <c r="AA54" s="417"/>
      <c r="AB54" s="417"/>
      <c r="AC54" s="511"/>
      <c r="AD54" s="418"/>
      <c r="AE54" s="541"/>
      <c r="AF54" s="434"/>
      <c r="AG54" s="438"/>
      <c r="AH54" s="437"/>
      <c r="AI54" s="434"/>
      <c r="AJ54" s="438"/>
      <c r="AK54" s="437"/>
      <c r="AL54" s="434"/>
      <c r="AM54" s="438"/>
      <c r="AN54" s="437">
        <v>40</v>
      </c>
      <c r="AO54" s="434"/>
      <c r="AP54" s="435">
        <v>1</v>
      </c>
      <c r="AQ54" s="437"/>
      <c r="AR54" s="434"/>
      <c r="AS54" s="435"/>
      <c r="AT54" s="437"/>
      <c r="AU54" s="434"/>
      <c r="AV54" s="435"/>
      <c r="AW54" s="437"/>
      <c r="AX54" s="434"/>
      <c r="AY54" s="438"/>
      <c r="AZ54" s="437"/>
      <c r="BA54" s="434"/>
      <c r="BB54" s="434"/>
      <c r="BC54" s="429">
        <f t="shared" si="16"/>
        <v>1</v>
      </c>
      <c r="BD54" s="430"/>
      <c r="BE54" s="430"/>
      <c r="BF54" s="544"/>
      <c r="BG54" s="431"/>
      <c r="BH54" s="431"/>
      <c r="BI54" s="432"/>
      <c r="BJ54" s="113"/>
      <c r="BK54" s="402">
        <f t="shared" si="2"/>
        <v>0</v>
      </c>
      <c r="BL54" s="164">
        <f t="shared" si="14"/>
        <v>0</v>
      </c>
      <c r="BM54" s="49">
        <v>0</v>
      </c>
      <c r="BN54" s="49">
        <f t="shared" si="9"/>
        <v>40</v>
      </c>
      <c r="BO54" s="44">
        <f t="shared" si="10"/>
        <v>1</v>
      </c>
      <c r="BP54" s="141">
        <f t="shared" si="17"/>
        <v>1</v>
      </c>
      <c r="BQ54" s="153">
        <f t="shared" si="18"/>
        <v>0</v>
      </c>
      <c r="BR54" s="149">
        <f t="shared" si="11"/>
        <v>0</v>
      </c>
      <c r="BS54" s="49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</row>
    <row r="55" spans="1:238" s="7" customFormat="1" ht="30" customHeight="1" thickBot="1">
      <c r="A55" s="439" t="s">
        <v>241</v>
      </c>
      <c r="B55" s="440"/>
      <c r="C55" s="545" t="s">
        <v>34</v>
      </c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442">
        <v>5</v>
      </c>
      <c r="P55" s="442"/>
      <c r="Q55" s="442"/>
      <c r="R55" s="546"/>
      <c r="S55" s="419">
        <f t="shared" si="4"/>
        <v>120</v>
      </c>
      <c r="T55" s="420"/>
      <c r="U55" s="547">
        <f>AF55+AI55+AL55+AO55+AR55+AU55+AX55+BA55</f>
        <v>68</v>
      </c>
      <c r="V55" s="442"/>
      <c r="W55" s="442">
        <v>34</v>
      </c>
      <c r="X55" s="442"/>
      <c r="Y55" s="548">
        <v>0</v>
      </c>
      <c r="Z55" s="548"/>
      <c r="AA55" s="442">
        <v>34</v>
      </c>
      <c r="AB55" s="442"/>
      <c r="AC55" s="549"/>
      <c r="AD55" s="443"/>
      <c r="AE55" s="550"/>
      <c r="AF55" s="551"/>
      <c r="AG55" s="552"/>
      <c r="AH55" s="553"/>
      <c r="AI55" s="551"/>
      <c r="AJ55" s="552"/>
      <c r="AK55" s="553"/>
      <c r="AL55" s="551"/>
      <c r="AM55" s="552"/>
      <c r="AN55" s="553"/>
      <c r="AO55" s="551"/>
      <c r="AP55" s="552"/>
      <c r="AQ55" s="554">
        <v>120</v>
      </c>
      <c r="AR55" s="551">
        <v>68</v>
      </c>
      <c r="AS55" s="555">
        <v>3</v>
      </c>
      <c r="AT55" s="553"/>
      <c r="AU55" s="551"/>
      <c r="AV55" s="552"/>
      <c r="AW55" s="553"/>
      <c r="AX55" s="551"/>
      <c r="AY55" s="555"/>
      <c r="AZ55" s="553"/>
      <c r="BA55" s="551"/>
      <c r="BB55" s="556"/>
      <c r="BC55" s="448">
        <f t="shared" si="16"/>
        <v>3</v>
      </c>
      <c r="BD55" s="449"/>
      <c r="BE55" s="449"/>
      <c r="BF55" s="557" t="s">
        <v>254</v>
      </c>
      <c r="BG55" s="450"/>
      <c r="BH55" s="450"/>
      <c r="BI55" s="451"/>
      <c r="BJ55" s="113">
        <v>1</v>
      </c>
      <c r="BK55" s="402">
        <f t="shared" si="2"/>
        <v>0</v>
      </c>
      <c r="BL55" s="164">
        <f t="shared" si="14"/>
        <v>0</v>
      </c>
      <c r="BM55" s="49">
        <f>U55*1.5+36</f>
        <v>138</v>
      </c>
      <c r="BN55" s="49">
        <f t="shared" si="9"/>
        <v>120</v>
      </c>
      <c r="BO55" s="44">
        <f t="shared" si="10"/>
        <v>3</v>
      </c>
      <c r="BP55" s="141">
        <f t="shared" si="17"/>
        <v>3</v>
      </c>
      <c r="BQ55" s="153">
        <f t="shared" si="18"/>
        <v>0</v>
      </c>
      <c r="BR55" s="149">
        <f t="shared" si="11"/>
        <v>22.666666666666668</v>
      </c>
      <c r="BS55" s="49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</row>
    <row r="56" spans="1:238" s="478" customFormat="1" ht="60" customHeight="1" thickBot="1">
      <c r="A56" s="458" t="s">
        <v>226</v>
      </c>
      <c r="B56" s="459"/>
      <c r="C56" s="460" t="s">
        <v>339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2"/>
      <c r="O56" s="558"/>
      <c r="P56" s="559"/>
      <c r="Q56" s="558"/>
      <c r="R56" s="560"/>
      <c r="S56" s="466">
        <f t="shared" si="4"/>
        <v>588</v>
      </c>
      <c r="T56" s="421"/>
      <c r="U56" s="467">
        <f>SUM(U57:V60)</f>
        <v>306</v>
      </c>
      <c r="V56" s="468"/>
      <c r="W56" s="467">
        <f>SUM(W57:X60)</f>
        <v>102</v>
      </c>
      <c r="X56" s="468"/>
      <c r="Y56" s="467">
        <f>SUM(Y57:Z60)</f>
        <v>0</v>
      </c>
      <c r="Z56" s="468"/>
      <c r="AA56" s="467">
        <f>SUM(AA57:AB60)</f>
        <v>204</v>
      </c>
      <c r="AB56" s="468"/>
      <c r="AC56" s="561">
        <f>SUM(AC57:AD60)</f>
        <v>0</v>
      </c>
      <c r="AD56" s="468"/>
      <c r="AE56" s="562">
        <f>SUM(AE57:AE60)</f>
        <v>0</v>
      </c>
      <c r="AF56" s="563">
        <f aca="true" t="shared" si="19" ref="AF56:BB56">SUM(AF57:AF60)</f>
        <v>0</v>
      </c>
      <c r="AG56" s="563">
        <f t="shared" si="19"/>
        <v>0</v>
      </c>
      <c r="AH56" s="563">
        <f t="shared" si="19"/>
        <v>320</v>
      </c>
      <c r="AI56" s="563">
        <f>SUM(AI57:AI60)</f>
        <v>154</v>
      </c>
      <c r="AJ56" s="563">
        <f t="shared" si="19"/>
        <v>9</v>
      </c>
      <c r="AK56" s="563">
        <f t="shared" si="19"/>
        <v>130</v>
      </c>
      <c r="AL56" s="563">
        <f t="shared" si="19"/>
        <v>68</v>
      </c>
      <c r="AM56" s="563">
        <f t="shared" si="19"/>
        <v>3</v>
      </c>
      <c r="AN56" s="563">
        <f t="shared" si="19"/>
        <v>138</v>
      </c>
      <c r="AO56" s="563">
        <f>SUM(AO57:AO60)</f>
        <v>84</v>
      </c>
      <c r="AP56" s="563">
        <f t="shared" si="19"/>
        <v>3</v>
      </c>
      <c r="AQ56" s="563">
        <f t="shared" si="19"/>
        <v>0</v>
      </c>
      <c r="AR56" s="563">
        <f t="shared" si="19"/>
        <v>0</v>
      </c>
      <c r="AS56" s="563">
        <f t="shared" si="19"/>
        <v>0</v>
      </c>
      <c r="AT56" s="563">
        <f t="shared" si="19"/>
        <v>0</v>
      </c>
      <c r="AU56" s="563">
        <f t="shared" si="19"/>
        <v>0</v>
      </c>
      <c r="AV56" s="563">
        <f t="shared" si="19"/>
        <v>0</v>
      </c>
      <c r="AW56" s="563">
        <f t="shared" si="19"/>
        <v>0</v>
      </c>
      <c r="AX56" s="563">
        <f t="shared" si="19"/>
        <v>0</v>
      </c>
      <c r="AY56" s="563">
        <f t="shared" si="19"/>
        <v>0</v>
      </c>
      <c r="AZ56" s="563">
        <f t="shared" si="19"/>
        <v>0</v>
      </c>
      <c r="BA56" s="563">
        <f t="shared" si="19"/>
        <v>0</v>
      </c>
      <c r="BB56" s="563">
        <f t="shared" si="19"/>
        <v>0</v>
      </c>
      <c r="BC56" s="469">
        <f>SUM(BC57:BE60)</f>
        <v>15</v>
      </c>
      <c r="BD56" s="470"/>
      <c r="BE56" s="471"/>
      <c r="BF56" s="564"/>
      <c r="BG56" s="564"/>
      <c r="BH56" s="564"/>
      <c r="BI56" s="565"/>
      <c r="BJ56" s="475"/>
      <c r="BK56" s="402">
        <f>AZ56+AW56+AT56+AQ56+AN56+AK56+AH56+AE56-S56</f>
        <v>0</v>
      </c>
      <c r="BL56" s="164">
        <f>W56+Y56+AA56+AC56-U56</f>
        <v>0</v>
      </c>
      <c r="BM56" s="476"/>
      <c r="BN56" s="49">
        <f>S56</f>
        <v>588</v>
      </c>
      <c r="BO56" s="44">
        <f>BN56/40</f>
        <v>14.7</v>
      </c>
      <c r="BP56" s="141">
        <f>BC56</f>
        <v>15</v>
      </c>
      <c r="BQ56" s="153">
        <f>BO56-BP56</f>
        <v>-0.3000000000000007</v>
      </c>
      <c r="BR56" s="149">
        <f>U56/BC56</f>
        <v>20.4</v>
      </c>
      <c r="BS56" s="476"/>
      <c r="BT56" s="477"/>
      <c r="BU56" s="477"/>
      <c r="BV56" s="477"/>
      <c r="BW56" s="477"/>
      <c r="BX56" s="477"/>
      <c r="BY56" s="477"/>
      <c r="BZ56" s="477"/>
      <c r="CA56" s="477"/>
      <c r="CB56" s="477"/>
      <c r="CC56" s="477"/>
      <c r="CD56" s="477"/>
      <c r="CE56" s="477"/>
      <c r="CF56" s="477"/>
      <c r="CG56" s="477"/>
      <c r="CH56" s="477"/>
      <c r="CI56" s="477"/>
      <c r="CJ56" s="477"/>
      <c r="CK56" s="477"/>
      <c r="CL56" s="477"/>
      <c r="CM56" s="477"/>
      <c r="CN56" s="477"/>
      <c r="CO56" s="477"/>
      <c r="CP56" s="477"/>
      <c r="CQ56" s="477"/>
      <c r="CR56" s="477"/>
      <c r="CS56" s="477"/>
      <c r="CT56" s="477"/>
      <c r="CU56" s="477"/>
      <c r="CV56" s="477"/>
      <c r="CW56" s="477"/>
      <c r="CX56" s="477"/>
      <c r="CY56" s="477"/>
      <c r="CZ56" s="477"/>
      <c r="DA56" s="477"/>
      <c r="DB56" s="477"/>
      <c r="DC56" s="477"/>
      <c r="DD56" s="477"/>
      <c r="DE56" s="477"/>
      <c r="DF56" s="477"/>
      <c r="DG56" s="477"/>
      <c r="DH56" s="477"/>
      <c r="DI56" s="477"/>
      <c r="DJ56" s="477"/>
      <c r="DK56" s="477"/>
      <c r="DL56" s="477"/>
      <c r="DM56" s="477"/>
      <c r="DN56" s="477"/>
      <c r="DO56" s="477"/>
      <c r="DP56" s="477"/>
      <c r="DQ56" s="477"/>
      <c r="DR56" s="477"/>
      <c r="DS56" s="477"/>
      <c r="DT56" s="477"/>
      <c r="DU56" s="477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7"/>
      <c r="EG56" s="477"/>
      <c r="EH56" s="477"/>
      <c r="EI56" s="477"/>
      <c r="EJ56" s="477"/>
      <c r="EK56" s="477"/>
      <c r="EL56" s="477"/>
      <c r="EM56" s="477"/>
      <c r="EN56" s="477"/>
      <c r="EO56" s="477"/>
      <c r="EP56" s="477"/>
      <c r="EQ56" s="477"/>
      <c r="ER56" s="477"/>
      <c r="ES56" s="477"/>
      <c r="ET56" s="477"/>
      <c r="EU56" s="477"/>
      <c r="EV56" s="477"/>
      <c r="EW56" s="477"/>
      <c r="EX56" s="477"/>
      <c r="EY56" s="477"/>
      <c r="EZ56" s="477"/>
      <c r="FA56" s="477"/>
      <c r="FB56" s="477"/>
      <c r="FC56" s="477"/>
      <c r="FD56" s="477"/>
      <c r="FE56" s="477"/>
      <c r="FF56" s="477"/>
      <c r="FG56" s="477"/>
      <c r="FH56" s="477"/>
      <c r="FI56" s="477"/>
      <c r="FJ56" s="477"/>
      <c r="FK56" s="477"/>
      <c r="FL56" s="477"/>
      <c r="FM56" s="477"/>
      <c r="FN56" s="477"/>
      <c r="FO56" s="477"/>
      <c r="FP56" s="477"/>
      <c r="FQ56" s="477"/>
      <c r="FR56" s="477"/>
      <c r="FS56" s="477"/>
      <c r="FT56" s="477"/>
      <c r="FU56" s="477"/>
      <c r="FV56" s="477"/>
      <c r="FW56" s="477"/>
      <c r="FX56" s="477"/>
      <c r="FY56" s="477"/>
      <c r="FZ56" s="477"/>
      <c r="GA56" s="477"/>
      <c r="GB56" s="477"/>
      <c r="GC56" s="477"/>
      <c r="GD56" s="477"/>
      <c r="GE56" s="477"/>
      <c r="GF56" s="477"/>
      <c r="GG56" s="477"/>
      <c r="GH56" s="477"/>
      <c r="GI56" s="477"/>
      <c r="GJ56" s="477"/>
      <c r="GK56" s="477"/>
      <c r="GL56" s="477"/>
      <c r="GM56" s="477"/>
      <c r="GN56" s="477"/>
      <c r="GO56" s="477"/>
      <c r="GP56" s="477"/>
      <c r="GQ56" s="477"/>
      <c r="GR56" s="477"/>
      <c r="GS56" s="477"/>
      <c r="GT56" s="477"/>
      <c r="GU56" s="477"/>
      <c r="GV56" s="477"/>
      <c r="GW56" s="477"/>
      <c r="GX56" s="477"/>
      <c r="GY56" s="477"/>
      <c r="GZ56" s="477"/>
      <c r="HA56" s="477"/>
      <c r="HB56" s="477"/>
      <c r="HC56" s="477"/>
      <c r="HD56" s="477"/>
      <c r="HE56" s="477"/>
      <c r="HF56" s="477"/>
      <c r="HG56" s="477"/>
      <c r="HH56" s="477"/>
      <c r="HI56" s="477"/>
      <c r="HJ56" s="477"/>
      <c r="HK56" s="477"/>
      <c r="HL56" s="477"/>
      <c r="HM56" s="477"/>
      <c r="HN56" s="477"/>
      <c r="HO56" s="477"/>
      <c r="HP56" s="477"/>
      <c r="HQ56" s="477"/>
      <c r="HR56" s="477"/>
      <c r="HS56" s="477"/>
      <c r="HT56" s="477"/>
      <c r="HU56" s="477"/>
      <c r="HV56" s="477"/>
      <c r="HW56" s="477"/>
      <c r="HX56" s="477"/>
      <c r="HY56" s="477"/>
      <c r="HZ56" s="477"/>
      <c r="IA56" s="477"/>
      <c r="IB56" s="477"/>
      <c r="IC56" s="477"/>
      <c r="ID56" s="477"/>
    </row>
    <row r="57" spans="1:238" s="7" customFormat="1" ht="30" customHeight="1">
      <c r="A57" s="525" t="s">
        <v>242</v>
      </c>
      <c r="B57" s="526"/>
      <c r="C57" s="527" t="s">
        <v>284</v>
      </c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8">
        <v>2</v>
      </c>
      <c r="P57" s="528"/>
      <c r="Q57" s="528"/>
      <c r="R57" s="529"/>
      <c r="S57" s="419">
        <f t="shared" si="4"/>
        <v>120</v>
      </c>
      <c r="T57" s="420"/>
      <c r="U57" s="530">
        <f>AF57+AI57+AL57+AO57+AR57+AU57+AX57+BA57</f>
        <v>68</v>
      </c>
      <c r="V57" s="528"/>
      <c r="W57" s="540">
        <v>34</v>
      </c>
      <c r="X57" s="532"/>
      <c r="Y57" s="540"/>
      <c r="Z57" s="532"/>
      <c r="AA57" s="540">
        <v>34</v>
      </c>
      <c r="AB57" s="532"/>
      <c r="AC57" s="566"/>
      <c r="AD57" s="567"/>
      <c r="AE57" s="568"/>
      <c r="AF57" s="425"/>
      <c r="AG57" s="425"/>
      <c r="AH57" s="518">
        <v>120</v>
      </c>
      <c r="AI57" s="425">
        <v>68</v>
      </c>
      <c r="AJ57" s="569">
        <v>3</v>
      </c>
      <c r="AK57" s="427"/>
      <c r="AL57" s="425"/>
      <c r="AM57" s="425"/>
      <c r="AN57" s="427"/>
      <c r="AO57" s="425"/>
      <c r="AP57" s="425"/>
      <c r="AQ57" s="427"/>
      <c r="AR57" s="425"/>
      <c r="AS57" s="425"/>
      <c r="AT57" s="427"/>
      <c r="AU57" s="425"/>
      <c r="AV57" s="425"/>
      <c r="AW57" s="427"/>
      <c r="AX57" s="425"/>
      <c r="AY57" s="425"/>
      <c r="AZ57" s="427"/>
      <c r="BA57" s="425"/>
      <c r="BB57" s="425"/>
      <c r="BC57" s="570">
        <f>AG57+AJ57+AM57+AP57+AS57+AV57+AY57+BB57</f>
        <v>3</v>
      </c>
      <c r="BD57" s="571"/>
      <c r="BE57" s="572"/>
      <c r="BF57" s="573" t="s">
        <v>255</v>
      </c>
      <c r="BG57" s="573"/>
      <c r="BH57" s="573"/>
      <c r="BI57" s="574"/>
      <c r="BJ57" s="113">
        <v>1</v>
      </c>
      <c r="BK57" s="402">
        <f>AZ57+AW57+AT57+AQ57+AN57+AK57+AH57+AE57-S57</f>
        <v>0</v>
      </c>
      <c r="BL57" s="164">
        <f>W57+Y57+AA57+AC57-U57</f>
        <v>0</v>
      </c>
      <c r="BM57" s="49">
        <f>U57*1.5+36</f>
        <v>138</v>
      </c>
      <c r="BN57" s="49">
        <f>S57</f>
        <v>120</v>
      </c>
      <c r="BO57" s="44">
        <f>BN57/40</f>
        <v>3</v>
      </c>
      <c r="BP57" s="141">
        <f>BC57</f>
        <v>3</v>
      </c>
      <c r="BQ57" s="153">
        <f>BO57-BP57</f>
        <v>0</v>
      </c>
      <c r="BR57" s="149">
        <f>U57/BC57</f>
        <v>22.666666666666668</v>
      </c>
      <c r="BS57" s="49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</row>
    <row r="58" spans="1:238" s="10" customFormat="1" ht="30" customHeight="1">
      <c r="A58" s="414" t="s">
        <v>243</v>
      </c>
      <c r="B58" s="415"/>
      <c r="C58" s="542" t="s">
        <v>285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417"/>
      <c r="P58" s="417"/>
      <c r="Q58" s="417">
        <v>2</v>
      </c>
      <c r="R58" s="418"/>
      <c r="S58" s="419">
        <f t="shared" si="4"/>
        <v>200</v>
      </c>
      <c r="T58" s="420"/>
      <c r="U58" s="530">
        <f>AF58+AI58+AL58+AO58+AR58+AU58+AX58+BA58</f>
        <v>86</v>
      </c>
      <c r="V58" s="528"/>
      <c r="W58" s="510">
        <v>34</v>
      </c>
      <c r="X58" s="511"/>
      <c r="Y58" s="510"/>
      <c r="Z58" s="511"/>
      <c r="AA58" s="510">
        <v>52</v>
      </c>
      <c r="AB58" s="511"/>
      <c r="AC58" s="575"/>
      <c r="AD58" s="576"/>
      <c r="AE58" s="577"/>
      <c r="AF58" s="578"/>
      <c r="AG58" s="578"/>
      <c r="AH58" s="579">
        <v>200</v>
      </c>
      <c r="AI58" s="578">
        <v>86</v>
      </c>
      <c r="AJ58" s="580">
        <v>6</v>
      </c>
      <c r="AK58" s="579"/>
      <c r="AL58" s="578"/>
      <c r="AM58" s="581"/>
      <c r="AN58" s="582"/>
      <c r="AO58" s="578"/>
      <c r="AP58" s="580"/>
      <c r="AQ58" s="582"/>
      <c r="AR58" s="578"/>
      <c r="AS58" s="580"/>
      <c r="AT58" s="582"/>
      <c r="AU58" s="578"/>
      <c r="AV58" s="578"/>
      <c r="AW58" s="582"/>
      <c r="AX58" s="578"/>
      <c r="AY58" s="578"/>
      <c r="AZ58" s="582"/>
      <c r="BA58" s="578"/>
      <c r="BB58" s="578"/>
      <c r="BC58" s="583">
        <f>AG58+AJ58+AM58+AP58+AS58+AV58+AY58+BB58</f>
        <v>6</v>
      </c>
      <c r="BD58" s="584"/>
      <c r="BE58" s="585"/>
      <c r="BF58" s="586" t="s">
        <v>256</v>
      </c>
      <c r="BG58" s="586"/>
      <c r="BH58" s="586"/>
      <c r="BI58" s="587"/>
      <c r="BJ58" s="113">
        <v>1</v>
      </c>
      <c r="BK58" s="402">
        <f>AZ58+AW58+AT58+AQ58+AN58+AK58+AH58+AE58-S58</f>
        <v>0</v>
      </c>
      <c r="BL58" s="164">
        <f>W58+Y58+AA58+AC58-U58</f>
        <v>0</v>
      </c>
      <c r="BM58" s="49">
        <f>U58*1.5+36</f>
        <v>165</v>
      </c>
      <c r="BN58" s="49">
        <f>S58</f>
        <v>200</v>
      </c>
      <c r="BO58" s="44">
        <f>BN58/40</f>
        <v>5</v>
      </c>
      <c r="BP58" s="141">
        <f>BC58</f>
        <v>6</v>
      </c>
      <c r="BQ58" s="153">
        <f>BO58-BP58</f>
        <v>-1</v>
      </c>
      <c r="BR58" s="149">
        <f>U58/BC58</f>
        <v>14.333333333333334</v>
      </c>
      <c r="BS58" s="49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</row>
    <row r="59" spans="1:238" s="10" customFormat="1" ht="31.5" customHeight="1">
      <c r="A59" s="414" t="s">
        <v>340</v>
      </c>
      <c r="B59" s="415"/>
      <c r="C59" s="543" t="s">
        <v>286</v>
      </c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417"/>
      <c r="P59" s="417"/>
      <c r="Q59" s="417">
        <v>3</v>
      </c>
      <c r="R59" s="418"/>
      <c r="S59" s="419">
        <f t="shared" si="4"/>
        <v>130</v>
      </c>
      <c r="T59" s="420"/>
      <c r="U59" s="530">
        <f>AF59+AI59+AL59+AO59+AR59+AU59+AX59+BA59</f>
        <v>68</v>
      </c>
      <c r="V59" s="528"/>
      <c r="W59" s="510"/>
      <c r="X59" s="511"/>
      <c r="Y59" s="510"/>
      <c r="Z59" s="511"/>
      <c r="AA59" s="510">
        <v>68</v>
      </c>
      <c r="AB59" s="511"/>
      <c r="AC59" s="517"/>
      <c r="AD59" s="512"/>
      <c r="AE59" s="577"/>
      <c r="AF59" s="578"/>
      <c r="AG59" s="578"/>
      <c r="AH59" s="582"/>
      <c r="AI59" s="578"/>
      <c r="AJ59" s="578"/>
      <c r="AK59" s="582">
        <v>130</v>
      </c>
      <c r="AL59" s="578">
        <v>68</v>
      </c>
      <c r="AM59" s="581">
        <v>3</v>
      </c>
      <c r="AN59" s="582"/>
      <c r="AO59" s="578"/>
      <c r="AP59" s="580"/>
      <c r="AQ59" s="582"/>
      <c r="AR59" s="578"/>
      <c r="AS59" s="580"/>
      <c r="AT59" s="582"/>
      <c r="AU59" s="578"/>
      <c r="AV59" s="578"/>
      <c r="AW59" s="582"/>
      <c r="AX59" s="578"/>
      <c r="AY59" s="578"/>
      <c r="AZ59" s="582"/>
      <c r="BA59" s="578"/>
      <c r="BB59" s="578"/>
      <c r="BC59" s="583">
        <f>AG59+AJ59+AM59+AP59+AS59+AV59+AY59+BB59</f>
        <v>3</v>
      </c>
      <c r="BD59" s="584"/>
      <c r="BE59" s="585"/>
      <c r="BF59" s="588"/>
      <c r="BG59" s="588"/>
      <c r="BH59" s="588"/>
      <c r="BI59" s="589"/>
      <c r="BJ59" s="113"/>
      <c r="BK59" s="402">
        <f>AZ59+AW59+AT59+AQ59+AN59+AK59+AH59+AE59-S59</f>
        <v>0</v>
      </c>
      <c r="BL59" s="164">
        <f>W59+Y59+AA59+AC59-U59</f>
        <v>0</v>
      </c>
      <c r="BM59" s="49">
        <f>U59*1.5</f>
        <v>102</v>
      </c>
      <c r="BN59" s="49">
        <f>S59</f>
        <v>130</v>
      </c>
      <c r="BO59" s="44">
        <f>BN59/40</f>
        <v>3.25</v>
      </c>
      <c r="BP59" s="141">
        <f>BC59</f>
        <v>3</v>
      </c>
      <c r="BQ59" s="153">
        <f>BO59-BP59</f>
        <v>0.25</v>
      </c>
      <c r="BR59" s="149">
        <f>U59/BC59</f>
        <v>22.666666666666668</v>
      </c>
      <c r="BS59" s="49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</row>
    <row r="60" spans="1:238" s="7" customFormat="1" ht="30" customHeight="1" thickBot="1">
      <c r="A60" s="414" t="s">
        <v>341</v>
      </c>
      <c r="B60" s="415"/>
      <c r="C60" s="537" t="s">
        <v>287</v>
      </c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417"/>
      <c r="P60" s="417"/>
      <c r="Q60" s="417">
        <v>4</v>
      </c>
      <c r="R60" s="418"/>
      <c r="S60" s="419">
        <f t="shared" si="4"/>
        <v>138</v>
      </c>
      <c r="T60" s="420"/>
      <c r="U60" s="530">
        <f>AF60+AI60+AL60+AO60+AR60+AU60+AX60+BA60</f>
        <v>84</v>
      </c>
      <c r="V60" s="528"/>
      <c r="W60" s="510">
        <v>34</v>
      </c>
      <c r="X60" s="511"/>
      <c r="Y60" s="515">
        <v>0</v>
      </c>
      <c r="Z60" s="516"/>
      <c r="AA60" s="510">
        <v>50</v>
      </c>
      <c r="AB60" s="511"/>
      <c r="AC60" s="590"/>
      <c r="AD60" s="591"/>
      <c r="AE60" s="541"/>
      <c r="AF60" s="434"/>
      <c r="AG60" s="434"/>
      <c r="AH60" s="437"/>
      <c r="AI60" s="434"/>
      <c r="AJ60" s="434"/>
      <c r="AK60" s="436"/>
      <c r="AL60" s="434"/>
      <c r="AM60" s="592"/>
      <c r="AN60" s="437">
        <v>138</v>
      </c>
      <c r="AO60" s="434">
        <v>84</v>
      </c>
      <c r="AP60" s="592">
        <v>3</v>
      </c>
      <c r="AQ60" s="437"/>
      <c r="AR60" s="434"/>
      <c r="AS60" s="592"/>
      <c r="AT60" s="437"/>
      <c r="AU60" s="434"/>
      <c r="AV60" s="434"/>
      <c r="AW60" s="437"/>
      <c r="AX60" s="434"/>
      <c r="AY60" s="434"/>
      <c r="AZ60" s="437"/>
      <c r="BA60" s="434"/>
      <c r="BB60" s="434"/>
      <c r="BC60" s="519">
        <f>AG60+AJ60+AM60+AP60+AS60+AV60+AY60+BB60</f>
        <v>3</v>
      </c>
      <c r="BD60" s="520"/>
      <c r="BE60" s="521"/>
      <c r="BF60" s="593"/>
      <c r="BG60" s="593"/>
      <c r="BH60" s="593"/>
      <c r="BI60" s="594"/>
      <c r="BJ60" s="113">
        <v>1</v>
      </c>
      <c r="BK60" s="402">
        <f>AZ60+AW60+AT60+AQ60+AN60+AK60+AH60+AE60-S60</f>
        <v>0</v>
      </c>
      <c r="BL60" s="164">
        <f>W60+Y60+AA60+AC60-U60</f>
        <v>0</v>
      </c>
      <c r="BM60" s="49">
        <f>U60*1.5+36</f>
        <v>162</v>
      </c>
      <c r="BN60" s="49">
        <f>S60</f>
        <v>138</v>
      </c>
      <c r="BO60" s="44">
        <f>BN60/40</f>
        <v>3.45</v>
      </c>
      <c r="BP60" s="141">
        <f>BC60</f>
        <v>3</v>
      </c>
      <c r="BQ60" s="153">
        <f>BO60-BP60</f>
        <v>0.4500000000000002</v>
      </c>
      <c r="BR60" s="149">
        <f>U60/BC60</f>
        <v>28</v>
      </c>
      <c r="BS60" s="49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</row>
    <row r="61" spans="1:238" s="7" customFormat="1" ht="60" customHeight="1" thickBot="1">
      <c r="A61" s="403" t="s">
        <v>227</v>
      </c>
      <c r="B61" s="404"/>
      <c r="C61" s="405" t="s">
        <v>228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6"/>
      <c r="P61" s="406"/>
      <c r="Q61" s="406"/>
      <c r="R61" s="463"/>
      <c r="S61" s="466">
        <f t="shared" si="4"/>
        <v>300</v>
      </c>
      <c r="T61" s="421"/>
      <c r="U61" s="409">
        <f>SUM(U62:V64)</f>
        <v>156</v>
      </c>
      <c r="V61" s="409"/>
      <c r="W61" s="409">
        <f>SUM(W62:X64)</f>
        <v>102</v>
      </c>
      <c r="X61" s="409"/>
      <c r="Y61" s="409">
        <f>SUM(Y62:Z64)</f>
        <v>54</v>
      </c>
      <c r="Z61" s="409"/>
      <c r="AA61" s="409">
        <f>SUM(AA62:AB64)</f>
        <v>0</v>
      </c>
      <c r="AB61" s="409"/>
      <c r="AC61" s="471"/>
      <c r="AD61" s="595"/>
      <c r="AE61" s="410">
        <f>SUM(AE62:AE64)</f>
        <v>0</v>
      </c>
      <c r="AF61" s="496">
        <f>SUM(AF62:AF64)</f>
        <v>0</v>
      </c>
      <c r="AG61" s="496">
        <f aca="true" t="shared" si="20" ref="AG61:BB61">SUM(AG62:AG64)</f>
        <v>0</v>
      </c>
      <c r="AH61" s="496">
        <f t="shared" si="20"/>
        <v>0</v>
      </c>
      <c r="AI61" s="496">
        <f t="shared" si="20"/>
        <v>0</v>
      </c>
      <c r="AJ61" s="496">
        <f t="shared" si="20"/>
        <v>0</v>
      </c>
      <c r="AK61" s="496">
        <f>SUM(AK62:AK64)</f>
        <v>100</v>
      </c>
      <c r="AL61" s="496">
        <f t="shared" si="20"/>
        <v>52</v>
      </c>
      <c r="AM61" s="496">
        <f t="shared" si="20"/>
        <v>3</v>
      </c>
      <c r="AN61" s="496">
        <f t="shared" si="20"/>
        <v>0</v>
      </c>
      <c r="AO61" s="496">
        <f t="shared" si="20"/>
        <v>0</v>
      </c>
      <c r="AP61" s="496">
        <f t="shared" si="20"/>
        <v>0</v>
      </c>
      <c r="AQ61" s="496">
        <f t="shared" si="20"/>
        <v>0</v>
      </c>
      <c r="AR61" s="496">
        <f t="shared" si="20"/>
        <v>0</v>
      </c>
      <c r="AS61" s="496">
        <f t="shared" si="20"/>
        <v>0</v>
      </c>
      <c r="AT61" s="496">
        <f t="shared" si="20"/>
        <v>0</v>
      </c>
      <c r="AU61" s="496">
        <f t="shared" si="20"/>
        <v>0</v>
      </c>
      <c r="AV61" s="496">
        <f t="shared" si="20"/>
        <v>0</v>
      </c>
      <c r="AW61" s="496">
        <f t="shared" si="20"/>
        <v>200</v>
      </c>
      <c r="AX61" s="496">
        <f>SUM(AX62:AX64)</f>
        <v>104</v>
      </c>
      <c r="AY61" s="496">
        <f t="shared" si="20"/>
        <v>6</v>
      </c>
      <c r="AZ61" s="496">
        <f t="shared" si="20"/>
        <v>0</v>
      </c>
      <c r="BA61" s="496">
        <f t="shared" si="20"/>
        <v>0</v>
      </c>
      <c r="BB61" s="496">
        <f t="shared" si="20"/>
        <v>0</v>
      </c>
      <c r="BC61" s="497">
        <f>SUM(BC62:BE64)</f>
        <v>9</v>
      </c>
      <c r="BD61" s="498"/>
      <c r="BE61" s="498"/>
      <c r="BF61" s="596" t="s">
        <v>257</v>
      </c>
      <c r="BG61" s="535"/>
      <c r="BH61" s="535"/>
      <c r="BI61" s="536"/>
      <c r="BJ61" s="113"/>
      <c r="BK61" s="402">
        <f t="shared" si="2"/>
        <v>0</v>
      </c>
      <c r="BL61" s="113"/>
      <c r="BM61" s="49">
        <f>U61*1.5+36</f>
        <v>270</v>
      </c>
      <c r="BN61" s="49">
        <f t="shared" si="9"/>
        <v>300</v>
      </c>
      <c r="BO61" s="44">
        <f t="shared" si="10"/>
        <v>7.5</v>
      </c>
      <c r="BP61" s="141">
        <f t="shared" si="17"/>
        <v>9</v>
      </c>
      <c r="BQ61" s="153">
        <f t="shared" si="18"/>
        <v>-1.5</v>
      </c>
      <c r="BR61" s="149">
        <f t="shared" si="11"/>
        <v>17.333333333333332</v>
      </c>
      <c r="BS61" s="49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</row>
    <row r="62" spans="1:238" s="7" customFormat="1" ht="90" customHeight="1">
      <c r="A62" s="525" t="s">
        <v>244</v>
      </c>
      <c r="B62" s="526"/>
      <c r="C62" s="597" t="s">
        <v>82</v>
      </c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28"/>
      <c r="P62" s="528"/>
      <c r="Q62" s="528">
        <v>7</v>
      </c>
      <c r="R62" s="540"/>
      <c r="S62" s="419">
        <f t="shared" si="4"/>
        <v>100</v>
      </c>
      <c r="T62" s="420"/>
      <c r="U62" s="530">
        <f>AF62+AI62+AL62+AO62+AR62+AU62+AX62+BA62</f>
        <v>52</v>
      </c>
      <c r="V62" s="528"/>
      <c r="W62" s="528">
        <v>34</v>
      </c>
      <c r="X62" s="528"/>
      <c r="Y62" s="528">
        <v>18</v>
      </c>
      <c r="Z62" s="528"/>
      <c r="AA62" s="528"/>
      <c r="AB62" s="528"/>
      <c r="AC62" s="532"/>
      <c r="AD62" s="529"/>
      <c r="AE62" s="425"/>
      <c r="AF62" s="425"/>
      <c r="AG62" s="428"/>
      <c r="AH62" s="427"/>
      <c r="AI62" s="425"/>
      <c r="AJ62" s="428"/>
      <c r="AK62" s="518"/>
      <c r="AL62" s="425"/>
      <c r="AM62" s="426"/>
      <c r="AN62" s="427"/>
      <c r="AO62" s="425"/>
      <c r="AP62" s="426"/>
      <c r="AQ62" s="427"/>
      <c r="AR62" s="425"/>
      <c r="AS62" s="428"/>
      <c r="AT62" s="427"/>
      <c r="AU62" s="425"/>
      <c r="AV62" s="428"/>
      <c r="AW62" s="427">
        <v>100</v>
      </c>
      <c r="AX62" s="425">
        <v>52</v>
      </c>
      <c r="AY62" s="426">
        <v>3</v>
      </c>
      <c r="AZ62" s="427"/>
      <c r="BA62" s="425"/>
      <c r="BB62" s="425"/>
      <c r="BC62" s="598">
        <f>AG62+AJ62+AM62+AP62+AS62+AV62+AY62+BB62</f>
        <v>3</v>
      </c>
      <c r="BD62" s="599"/>
      <c r="BE62" s="599"/>
      <c r="BJ62" s="113">
        <v>1</v>
      </c>
      <c r="BK62" s="402">
        <f t="shared" si="2"/>
        <v>0</v>
      </c>
      <c r="BL62" s="164">
        <f>W62+Y62+AA62+AC62-U62</f>
        <v>0</v>
      </c>
      <c r="BM62" s="49">
        <f>U62*1.5+36</f>
        <v>114</v>
      </c>
      <c r="BN62" s="49">
        <f>S62</f>
        <v>100</v>
      </c>
      <c r="BO62" s="44">
        <f>BN62/40</f>
        <v>2.5</v>
      </c>
      <c r="BP62" s="141">
        <f>BC62</f>
        <v>3</v>
      </c>
      <c r="BQ62" s="153">
        <f>BO62-BP62</f>
        <v>-0.5</v>
      </c>
      <c r="BR62" s="149">
        <f>U62/BC62</f>
        <v>17.333333333333332</v>
      </c>
      <c r="BS62" s="49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</row>
    <row r="63" spans="1:238" s="7" customFormat="1" ht="60" customHeight="1">
      <c r="A63" s="414" t="s">
        <v>245</v>
      </c>
      <c r="B63" s="415"/>
      <c r="C63" s="543" t="s">
        <v>102</v>
      </c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417"/>
      <c r="P63" s="417"/>
      <c r="Q63" s="417">
        <v>3</v>
      </c>
      <c r="R63" s="510"/>
      <c r="S63" s="419">
        <f t="shared" si="4"/>
        <v>100</v>
      </c>
      <c r="T63" s="420"/>
      <c r="U63" s="538">
        <f>AF63+AI63+AL63+AO63+AR63+AU63+AX63+BA63</f>
        <v>52</v>
      </c>
      <c r="V63" s="417"/>
      <c r="W63" s="417">
        <v>34</v>
      </c>
      <c r="X63" s="417"/>
      <c r="Y63" s="420">
        <v>18</v>
      </c>
      <c r="Z63" s="420"/>
      <c r="AA63" s="417"/>
      <c r="AB63" s="417"/>
      <c r="AC63" s="516"/>
      <c r="AD63" s="600"/>
      <c r="AE63" s="434"/>
      <c r="AF63" s="434"/>
      <c r="AG63" s="438"/>
      <c r="AH63" s="437"/>
      <c r="AI63" s="434"/>
      <c r="AJ63" s="438"/>
      <c r="AK63" s="437">
        <v>100</v>
      </c>
      <c r="AL63" s="434">
        <v>52</v>
      </c>
      <c r="AM63" s="435">
        <v>3</v>
      </c>
      <c r="AN63" s="437"/>
      <c r="AO63" s="434"/>
      <c r="AP63" s="435"/>
      <c r="AQ63" s="437"/>
      <c r="AR63" s="434"/>
      <c r="AS63" s="438"/>
      <c r="AT63" s="436"/>
      <c r="AU63" s="434"/>
      <c r="AV63" s="435"/>
      <c r="AW63" s="437"/>
      <c r="AX63" s="434"/>
      <c r="AY63" s="438"/>
      <c r="AZ63" s="437"/>
      <c r="BA63" s="434"/>
      <c r="BB63" s="434"/>
      <c r="BC63" s="429">
        <f>AG63+AJ63+AM63+AP63+AS63+AV63+AY63+BB63</f>
        <v>3</v>
      </c>
      <c r="BD63" s="430"/>
      <c r="BE63" s="430"/>
      <c r="BF63" s="544"/>
      <c r="BG63" s="431"/>
      <c r="BH63" s="431"/>
      <c r="BI63" s="432"/>
      <c r="BJ63" s="113">
        <v>1</v>
      </c>
      <c r="BK63" s="402">
        <f t="shared" si="2"/>
        <v>0</v>
      </c>
      <c r="BL63" s="164">
        <f>W63+Y63+AA63+AC63-U63</f>
        <v>0</v>
      </c>
      <c r="BM63" s="49">
        <f>U63*1.5</f>
        <v>78</v>
      </c>
      <c r="BN63" s="49">
        <f>S63</f>
        <v>100</v>
      </c>
      <c r="BO63" s="44">
        <f>BN63/40</f>
        <v>2.5</v>
      </c>
      <c r="BP63" s="141">
        <f>BC63</f>
        <v>3</v>
      </c>
      <c r="BQ63" s="153">
        <f>BO63-BP63</f>
        <v>-0.5</v>
      </c>
      <c r="BR63" s="149">
        <f>U63/BC63</f>
        <v>17.333333333333332</v>
      </c>
      <c r="BS63" s="49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</row>
    <row r="64" spans="1:238" s="7" customFormat="1" ht="30" customHeight="1" thickBot="1">
      <c r="A64" s="601" t="s">
        <v>246</v>
      </c>
      <c r="B64" s="602"/>
      <c r="C64" s="603" t="s">
        <v>12</v>
      </c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4">
        <v>7</v>
      </c>
      <c r="P64" s="604"/>
      <c r="Q64" s="604"/>
      <c r="R64" s="605"/>
      <c r="S64" s="419">
        <f t="shared" si="4"/>
        <v>100</v>
      </c>
      <c r="T64" s="420"/>
      <c r="U64" s="606">
        <f>AF64+AI64+AL64+AO64+AR64+AU64+AX64+BA64</f>
        <v>52</v>
      </c>
      <c r="V64" s="604"/>
      <c r="W64" s="604">
        <v>34</v>
      </c>
      <c r="X64" s="604"/>
      <c r="Y64" s="604">
        <v>18</v>
      </c>
      <c r="Z64" s="604"/>
      <c r="AA64" s="607">
        <v>0</v>
      </c>
      <c r="AB64" s="607"/>
      <c r="AC64" s="608"/>
      <c r="AD64" s="609"/>
      <c r="AE64" s="610"/>
      <c r="AF64" s="610"/>
      <c r="AG64" s="611"/>
      <c r="AH64" s="612"/>
      <c r="AI64" s="610"/>
      <c r="AJ64" s="611"/>
      <c r="AK64" s="612"/>
      <c r="AL64" s="610"/>
      <c r="AM64" s="611"/>
      <c r="AN64" s="612"/>
      <c r="AO64" s="610"/>
      <c r="AP64" s="613"/>
      <c r="AQ64" s="612"/>
      <c r="AR64" s="610"/>
      <c r="AS64" s="611"/>
      <c r="AT64" s="612"/>
      <c r="AU64" s="610"/>
      <c r="AV64" s="613"/>
      <c r="AW64" s="614">
        <v>100</v>
      </c>
      <c r="AX64" s="610">
        <v>52</v>
      </c>
      <c r="AY64" s="613">
        <v>3</v>
      </c>
      <c r="AZ64" s="612"/>
      <c r="BA64" s="610"/>
      <c r="BB64" s="610"/>
      <c r="BC64" s="615">
        <f>AG64+AJ64+AM64+AP64+AS64+AV64+AY64+BB64</f>
        <v>3</v>
      </c>
      <c r="BD64" s="616"/>
      <c r="BE64" s="616"/>
      <c r="BF64" s="617"/>
      <c r="BG64" s="618"/>
      <c r="BH64" s="618"/>
      <c r="BI64" s="619"/>
      <c r="BJ64" s="113">
        <v>1</v>
      </c>
      <c r="BK64" s="402">
        <f t="shared" si="2"/>
        <v>0</v>
      </c>
      <c r="BL64" s="164">
        <f t="shared" si="14"/>
        <v>0</v>
      </c>
      <c r="BM64" s="49">
        <f>U64*1.5+36</f>
        <v>114</v>
      </c>
      <c r="BN64" s="49">
        <f t="shared" si="9"/>
        <v>100</v>
      </c>
      <c r="BO64" s="44">
        <f t="shared" si="10"/>
        <v>2.5</v>
      </c>
      <c r="BP64" s="141">
        <f t="shared" si="17"/>
        <v>3</v>
      </c>
      <c r="BQ64" s="153">
        <f t="shared" si="18"/>
        <v>-0.5</v>
      </c>
      <c r="BR64" s="149">
        <f t="shared" si="11"/>
        <v>17.333333333333332</v>
      </c>
      <c r="BS64" s="49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</row>
    <row r="65" spans="1:238" s="7" customFormat="1" ht="60" customHeight="1" thickBot="1">
      <c r="A65" s="403" t="s">
        <v>229</v>
      </c>
      <c r="B65" s="404"/>
      <c r="C65" s="405" t="s">
        <v>230</v>
      </c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620"/>
      <c r="P65" s="620"/>
      <c r="Q65" s="620"/>
      <c r="R65" s="621"/>
      <c r="S65" s="466">
        <f t="shared" si="4"/>
        <v>750</v>
      </c>
      <c r="T65" s="421"/>
      <c r="U65" s="409">
        <f>SUM(U66:V70)</f>
        <v>354</v>
      </c>
      <c r="V65" s="409"/>
      <c r="W65" s="409">
        <f>SUM(W66:X70)</f>
        <v>176</v>
      </c>
      <c r="X65" s="409"/>
      <c r="Y65" s="409">
        <f>SUM(Y66:Z70)</f>
        <v>34</v>
      </c>
      <c r="Z65" s="409"/>
      <c r="AA65" s="409">
        <f>SUM(AA66:AB70)</f>
        <v>144</v>
      </c>
      <c r="AB65" s="409"/>
      <c r="AC65" s="471"/>
      <c r="AD65" s="595"/>
      <c r="AE65" s="410">
        <f>SUM(AE66:AE70)</f>
        <v>0</v>
      </c>
      <c r="AF65" s="496">
        <f>SUM(AF66:AF70)</f>
        <v>0</v>
      </c>
      <c r="AG65" s="496">
        <f aca="true" t="shared" si="21" ref="AG65:BB65">SUM(AG66:AG70)</f>
        <v>0</v>
      </c>
      <c r="AH65" s="496">
        <f t="shared" si="21"/>
        <v>0</v>
      </c>
      <c r="AI65" s="496">
        <f t="shared" si="21"/>
        <v>0</v>
      </c>
      <c r="AJ65" s="496">
        <f t="shared" si="21"/>
        <v>0</v>
      </c>
      <c r="AK65" s="496">
        <f t="shared" si="21"/>
        <v>0</v>
      </c>
      <c r="AL65" s="496">
        <f t="shared" si="21"/>
        <v>0</v>
      </c>
      <c r="AM65" s="496">
        <f t="shared" si="21"/>
        <v>0</v>
      </c>
      <c r="AN65" s="496">
        <f t="shared" si="21"/>
        <v>0</v>
      </c>
      <c r="AO65" s="496">
        <f t="shared" si="21"/>
        <v>0</v>
      </c>
      <c r="AP65" s="496">
        <f t="shared" si="21"/>
        <v>0</v>
      </c>
      <c r="AQ65" s="496">
        <f t="shared" si="21"/>
        <v>130</v>
      </c>
      <c r="AR65" s="496">
        <f>SUM(AR66:AR70)</f>
        <v>84</v>
      </c>
      <c r="AS65" s="496">
        <f t="shared" si="21"/>
        <v>3</v>
      </c>
      <c r="AT65" s="496">
        <f t="shared" si="21"/>
        <v>250</v>
      </c>
      <c r="AU65" s="496">
        <f t="shared" si="21"/>
        <v>86</v>
      </c>
      <c r="AV65" s="496">
        <f t="shared" si="21"/>
        <v>7</v>
      </c>
      <c r="AW65" s="496">
        <f t="shared" si="21"/>
        <v>280</v>
      </c>
      <c r="AX65" s="496">
        <f t="shared" si="21"/>
        <v>136</v>
      </c>
      <c r="AY65" s="496">
        <f t="shared" si="21"/>
        <v>8</v>
      </c>
      <c r="AZ65" s="496">
        <f t="shared" si="21"/>
        <v>90</v>
      </c>
      <c r="BA65" s="496">
        <f t="shared" si="21"/>
        <v>48</v>
      </c>
      <c r="BB65" s="496">
        <f t="shared" si="21"/>
        <v>3</v>
      </c>
      <c r="BC65" s="497">
        <f>SUM(BC66:BE70)</f>
        <v>21</v>
      </c>
      <c r="BD65" s="498"/>
      <c r="BE65" s="498"/>
      <c r="BF65" s="622"/>
      <c r="BG65" s="411"/>
      <c r="BH65" s="411"/>
      <c r="BI65" s="412"/>
      <c r="BJ65" s="113"/>
      <c r="BK65" s="402">
        <f t="shared" si="2"/>
        <v>0</v>
      </c>
      <c r="BL65" s="113"/>
      <c r="BM65" s="49">
        <f>U65*1.5+36</f>
        <v>567</v>
      </c>
      <c r="BN65" s="49">
        <f t="shared" si="9"/>
        <v>750</v>
      </c>
      <c r="BO65" s="44">
        <f t="shared" si="10"/>
        <v>18.75</v>
      </c>
      <c r="BP65" s="141">
        <f t="shared" si="17"/>
        <v>21</v>
      </c>
      <c r="BQ65" s="153">
        <f t="shared" si="18"/>
        <v>-2.25</v>
      </c>
      <c r="BR65" s="149">
        <f t="shared" si="11"/>
        <v>16.857142857142858</v>
      </c>
      <c r="BS65" s="49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</row>
    <row r="66" spans="1:238" s="7" customFormat="1" ht="30" customHeight="1">
      <c r="A66" s="525" t="s">
        <v>247</v>
      </c>
      <c r="B66" s="526"/>
      <c r="C66" s="623" t="s">
        <v>67</v>
      </c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528">
        <v>5.6</v>
      </c>
      <c r="P66" s="528"/>
      <c r="Q66" s="528"/>
      <c r="R66" s="540"/>
      <c r="S66" s="419">
        <f t="shared" si="4"/>
        <v>340</v>
      </c>
      <c r="T66" s="420"/>
      <c r="U66" s="530">
        <f>AF66+AI66+AL66+AO66+AR66+AU66+AX66+BA66</f>
        <v>170</v>
      </c>
      <c r="V66" s="528"/>
      <c r="W66" s="528">
        <v>84</v>
      </c>
      <c r="X66" s="528"/>
      <c r="Y66" s="528">
        <v>34</v>
      </c>
      <c r="Z66" s="528"/>
      <c r="AA66" s="528">
        <v>52</v>
      </c>
      <c r="AB66" s="528"/>
      <c r="AC66" s="532"/>
      <c r="AD66" s="529"/>
      <c r="AE66" s="425"/>
      <c r="AF66" s="425"/>
      <c r="AG66" s="428"/>
      <c r="AH66" s="427"/>
      <c r="AI66" s="425"/>
      <c r="AJ66" s="428"/>
      <c r="AK66" s="427"/>
      <c r="AL66" s="425"/>
      <c r="AM66" s="428"/>
      <c r="AN66" s="427"/>
      <c r="AO66" s="425"/>
      <c r="AP66" s="428"/>
      <c r="AQ66" s="518">
        <v>130</v>
      </c>
      <c r="AR66" s="425">
        <v>84</v>
      </c>
      <c r="AS66" s="426">
        <v>3</v>
      </c>
      <c r="AT66" s="518">
        <v>210</v>
      </c>
      <c r="AU66" s="425">
        <v>86</v>
      </c>
      <c r="AV66" s="426">
        <v>6</v>
      </c>
      <c r="AW66" s="427"/>
      <c r="AX66" s="425"/>
      <c r="AY66" s="426"/>
      <c r="AZ66" s="427"/>
      <c r="BA66" s="425"/>
      <c r="BB66" s="425"/>
      <c r="BC66" s="533">
        <f>AG66+AJ66+AM66+AP66+AS66+AV66+AY66+BB66</f>
        <v>9</v>
      </c>
      <c r="BD66" s="534"/>
      <c r="BE66" s="534"/>
      <c r="BF66" s="596" t="s">
        <v>258</v>
      </c>
      <c r="BG66" s="535"/>
      <c r="BH66" s="535"/>
      <c r="BI66" s="536"/>
      <c r="BJ66" s="113">
        <v>1</v>
      </c>
      <c r="BK66" s="402">
        <f t="shared" si="2"/>
        <v>0</v>
      </c>
      <c r="BL66" s="164">
        <f>W66+Y66+AA66+AC66-U66</f>
        <v>0</v>
      </c>
      <c r="BM66" s="49">
        <f>U66*1.5+36*2</f>
        <v>327</v>
      </c>
      <c r="BN66" s="49">
        <f>S66</f>
        <v>340</v>
      </c>
      <c r="BO66" s="44">
        <f>BN66/40</f>
        <v>8.5</v>
      </c>
      <c r="BP66" s="141">
        <f>BC66</f>
        <v>9</v>
      </c>
      <c r="BQ66" s="153">
        <f>BO66-BP66</f>
        <v>-0.5</v>
      </c>
      <c r="BR66" s="149">
        <f>U66/BC66</f>
        <v>18.88888888888889</v>
      </c>
      <c r="BS66" s="49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</row>
    <row r="67" spans="1:238" s="7" customFormat="1" ht="60" customHeight="1">
      <c r="A67" s="414"/>
      <c r="B67" s="415"/>
      <c r="C67" s="543" t="s">
        <v>79</v>
      </c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417"/>
      <c r="P67" s="417"/>
      <c r="Q67" s="417"/>
      <c r="R67" s="510"/>
      <c r="S67" s="419">
        <f t="shared" si="4"/>
        <v>40</v>
      </c>
      <c r="T67" s="420"/>
      <c r="U67" s="538"/>
      <c r="V67" s="417"/>
      <c r="W67" s="417"/>
      <c r="X67" s="417"/>
      <c r="Y67" s="417"/>
      <c r="Z67" s="417"/>
      <c r="AA67" s="417"/>
      <c r="AB67" s="417"/>
      <c r="AC67" s="511"/>
      <c r="AD67" s="418"/>
      <c r="AE67" s="434"/>
      <c r="AF67" s="434"/>
      <c r="AG67" s="438"/>
      <c r="AH67" s="437"/>
      <c r="AI67" s="434"/>
      <c r="AJ67" s="438"/>
      <c r="AK67" s="437"/>
      <c r="AL67" s="434"/>
      <c r="AM67" s="438"/>
      <c r="AN67" s="437"/>
      <c r="AO67" s="434"/>
      <c r="AP67" s="438"/>
      <c r="AQ67" s="436"/>
      <c r="AR67" s="434"/>
      <c r="AS67" s="435"/>
      <c r="AT67" s="437">
        <v>40</v>
      </c>
      <c r="AU67" s="434"/>
      <c r="AV67" s="435">
        <v>1</v>
      </c>
      <c r="AW67" s="437"/>
      <c r="AX67" s="434"/>
      <c r="AY67" s="435"/>
      <c r="AZ67" s="437"/>
      <c r="BA67" s="434"/>
      <c r="BB67" s="434"/>
      <c r="BC67" s="429">
        <f>AG67+AJ67+AM67+AP67+AS67+AV67+AY67+BB67</f>
        <v>1</v>
      </c>
      <c r="BD67" s="430"/>
      <c r="BE67" s="430"/>
      <c r="BF67" s="544"/>
      <c r="BG67" s="431"/>
      <c r="BH67" s="431"/>
      <c r="BI67" s="432"/>
      <c r="BJ67" s="113"/>
      <c r="BK67" s="402">
        <f t="shared" si="2"/>
        <v>0</v>
      </c>
      <c r="BL67" s="164">
        <f>W67+Y67+AA67+AC67-U67</f>
        <v>0</v>
      </c>
      <c r="BM67" s="49">
        <f>U67*1.5</f>
        <v>0</v>
      </c>
      <c r="BN67" s="49">
        <f>S67</f>
        <v>40</v>
      </c>
      <c r="BO67" s="44">
        <f>BN67/40</f>
        <v>1</v>
      </c>
      <c r="BP67" s="141">
        <f>BC67</f>
        <v>1</v>
      </c>
      <c r="BQ67" s="153">
        <f>BO67-BP67</f>
        <v>0</v>
      </c>
      <c r="BR67" s="149">
        <f>U67/BC67</f>
        <v>0</v>
      </c>
      <c r="BS67" s="49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</row>
    <row r="68" spans="1:238" s="7" customFormat="1" ht="30" customHeight="1">
      <c r="A68" s="414" t="s">
        <v>248</v>
      </c>
      <c r="B68" s="415"/>
      <c r="C68" s="542" t="s">
        <v>32</v>
      </c>
      <c r="D68" s="542"/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417">
        <v>7</v>
      </c>
      <c r="P68" s="417"/>
      <c r="Q68" s="417"/>
      <c r="R68" s="510"/>
      <c r="S68" s="419">
        <f t="shared" si="4"/>
        <v>110</v>
      </c>
      <c r="T68" s="420"/>
      <c r="U68" s="538">
        <f>AF68+AI68+AL68+AO68+AR68+AU68+AX68+BA68</f>
        <v>68</v>
      </c>
      <c r="V68" s="417"/>
      <c r="W68" s="417">
        <v>34</v>
      </c>
      <c r="X68" s="417"/>
      <c r="Y68" s="539">
        <v>0</v>
      </c>
      <c r="Z68" s="539"/>
      <c r="AA68" s="417">
        <v>34</v>
      </c>
      <c r="AB68" s="417"/>
      <c r="AC68" s="511"/>
      <c r="AD68" s="418"/>
      <c r="AE68" s="434"/>
      <c r="AF68" s="434"/>
      <c r="AG68" s="438"/>
      <c r="AH68" s="437"/>
      <c r="AI68" s="434"/>
      <c r="AJ68" s="438"/>
      <c r="AK68" s="437"/>
      <c r="AL68" s="434"/>
      <c r="AM68" s="438"/>
      <c r="AN68" s="437"/>
      <c r="AO68" s="434"/>
      <c r="AP68" s="438"/>
      <c r="AQ68" s="437"/>
      <c r="AR68" s="434"/>
      <c r="AS68" s="438"/>
      <c r="AT68" s="437"/>
      <c r="AU68" s="434"/>
      <c r="AV68" s="438"/>
      <c r="AW68" s="436">
        <v>110</v>
      </c>
      <c r="AX68" s="434">
        <v>68</v>
      </c>
      <c r="AY68" s="435">
        <v>3</v>
      </c>
      <c r="AZ68" s="437"/>
      <c r="BA68" s="434"/>
      <c r="BB68" s="592"/>
      <c r="BC68" s="429">
        <f>AG68+AJ68+AM68+AP68+AS68+AV68+AY68+BB68</f>
        <v>3</v>
      </c>
      <c r="BD68" s="430"/>
      <c r="BE68" s="430"/>
      <c r="BF68" s="544" t="s">
        <v>259</v>
      </c>
      <c r="BG68" s="431"/>
      <c r="BH68" s="431"/>
      <c r="BI68" s="432"/>
      <c r="BJ68" s="113">
        <v>1</v>
      </c>
      <c r="BK68" s="402">
        <f t="shared" si="2"/>
        <v>0</v>
      </c>
      <c r="BL68" s="164">
        <f t="shared" si="14"/>
        <v>0</v>
      </c>
      <c r="BM68" s="49">
        <f>U68*1.5+36</f>
        <v>138</v>
      </c>
      <c r="BN68" s="49">
        <f t="shared" si="9"/>
        <v>110</v>
      </c>
      <c r="BO68" s="44">
        <f t="shared" si="10"/>
        <v>2.75</v>
      </c>
      <c r="BP68" s="141">
        <f t="shared" si="17"/>
        <v>3</v>
      </c>
      <c r="BQ68" s="153">
        <f t="shared" si="18"/>
        <v>-0.25</v>
      </c>
      <c r="BR68" s="149">
        <f t="shared" si="11"/>
        <v>22.666666666666668</v>
      </c>
      <c r="BS68" s="49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</row>
    <row r="69" spans="1:238" s="7" customFormat="1" ht="60" customHeight="1">
      <c r="A69" s="414" t="s">
        <v>249</v>
      </c>
      <c r="B69" s="415"/>
      <c r="C69" s="416" t="s">
        <v>105</v>
      </c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7">
        <v>8</v>
      </c>
      <c r="P69" s="417"/>
      <c r="Q69" s="417">
        <v>7</v>
      </c>
      <c r="R69" s="510"/>
      <c r="S69" s="419">
        <f t="shared" si="4"/>
        <v>200</v>
      </c>
      <c r="T69" s="420"/>
      <c r="U69" s="538">
        <f>AF69+AI69+AL69+AO69+AR69+AU69+AX69+BA69</f>
        <v>116</v>
      </c>
      <c r="V69" s="417"/>
      <c r="W69" s="417">
        <v>58</v>
      </c>
      <c r="X69" s="417"/>
      <c r="Y69" s="539">
        <v>0</v>
      </c>
      <c r="Z69" s="539"/>
      <c r="AA69" s="417">
        <v>58</v>
      </c>
      <c r="AB69" s="417"/>
      <c r="AC69" s="511"/>
      <c r="AD69" s="418"/>
      <c r="AE69" s="434"/>
      <c r="AF69" s="434"/>
      <c r="AG69" s="438"/>
      <c r="AH69" s="437"/>
      <c r="AI69" s="434"/>
      <c r="AJ69" s="438"/>
      <c r="AK69" s="437"/>
      <c r="AL69" s="434"/>
      <c r="AM69" s="438"/>
      <c r="AN69" s="437"/>
      <c r="AO69" s="434"/>
      <c r="AP69" s="438"/>
      <c r="AQ69" s="437"/>
      <c r="AR69" s="434"/>
      <c r="AS69" s="438"/>
      <c r="AT69" s="437"/>
      <c r="AU69" s="434"/>
      <c r="AV69" s="435"/>
      <c r="AW69" s="436">
        <v>110</v>
      </c>
      <c r="AX69" s="434">
        <v>68</v>
      </c>
      <c r="AY69" s="435">
        <v>3</v>
      </c>
      <c r="AZ69" s="436">
        <v>90</v>
      </c>
      <c r="BA69" s="434">
        <v>48</v>
      </c>
      <c r="BB69" s="592">
        <v>3</v>
      </c>
      <c r="BC69" s="429">
        <f>AG69+AJ69+AM69+AP69+AS69+AV69+AY69+BB69</f>
        <v>6</v>
      </c>
      <c r="BD69" s="430"/>
      <c r="BE69" s="430"/>
      <c r="BF69" s="544" t="s">
        <v>260</v>
      </c>
      <c r="BG69" s="431"/>
      <c r="BH69" s="431"/>
      <c r="BI69" s="432"/>
      <c r="BJ69" s="113">
        <v>1</v>
      </c>
      <c r="BK69" s="402">
        <f t="shared" si="2"/>
        <v>0</v>
      </c>
      <c r="BL69" s="164">
        <f t="shared" si="14"/>
        <v>0</v>
      </c>
      <c r="BM69" s="49">
        <f>U69*1.5+36</f>
        <v>210</v>
      </c>
      <c r="BN69" s="49">
        <f t="shared" si="9"/>
        <v>200</v>
      </c>
      <c r="BO69" s="44">
        <f t="shared" si="10"/>
        <v>5</v>
      </c>
      <c r="BP69" s="141">
        <f t="shared" si="17"/>
        <v>6</v>
      </c>
      <c r="BQ69" s="153">
        <f t="shared" si="18"/>
        <v>-1</v>
      </c>
      <c r="BR69" s="149">
        <f t="shared" si="11"/>
        <v>19.333333333333332</v>
      </c>
      <c r="BS69" s="49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</row>
    <row r="70" spans="1:238" s="7" customFormat="1" ht="90" customHeight="1" thickBot="1">
      <c r="A70" s="601"/>
      <c r="B70" s="602"/>
      <c r="C70" s="624" t="s">
        <v>357</v>
      </c>
      <c r="D70" s="624"/>
      <c r="E70" s="624"/>
      <c r="F70" s="624"/>
      <c r="G70" s="624"/>
      <c r="H70" s="624"/>
      <c r="I70" s="624"/>
      <c r="J70" s="624"/>
      <c r="K70" s="624"/>
      <c r="L70" s="624"/>
      <c r="M70" s="624"/>
      <c r="N70" s="624"/>
      <c r="O70" s="604"/>
      <c r="P70" s="604"/>
      <c r="Q70" s="604"/>
      <c r="R70" s="605"/>
      <c r="S70" s="419">
        <f t="shared" si="4"/>
        <v>60</v>
      </c>
      <c r="T70" s="420"/>
      <c r="U70" s="625"/>
      <c r="V70" s="625"/>
      <c r="W70" s="604"/>
      <c r="X70" s="604"/>
      <c r="Y70" s="604"/>
      <c r="Z70" s="604"/>
      <c r="AA70" s="604"/>
      <c r="AB70" s="604"/>
      <c r="AC70" s="608"/>
      <c r="AD70" s="609"/>
      <c r="AE70" s="610"/>
      <c r="AF70" s="610"/>
      <c r="AG70" s="611"/>
      <c r="AH70" s="612"/>
      <c r="AI70" s="610"/>
      <c r="AJ70" s="611"/>
      <c r="AK70" s="612"/>
      <c r="AL70" s="610"/>
      <c r="AM70" s="611"/>
      <c r="AN70" s="612"/>
      <c r="AO70" s="610"/>
      <c r="AP70" s="611"/>
      <c r="AQ70" s="612"/>
      <c r="AR70" s="610"/>
      <c r="AS70" s="611"/>
      <c r="AT70" s="612"/>
      <c r="AU70" s="610"/>
      <c r="AV70" s="611"/>
      <c r="AW70" s="612">
        <v>60</v>
      </c>
      <c r="AX70" s="610"/>
      <c r="AY70" s="613">
        <v>2</v>
      </c>
      <c r="AZ70" s="612"/>
      <c r="BA70" s="610"/>
      <c r="BB70" s="626"/>
      <c r="BC70" s="615">
        <f>AG70+AJ70+AM70+AP70+AS70+AV70+AY70+BB70</f>
        <v>2</v>
      </c>
      <c r="BD70" s="616"/>
      <c r="BE70" s="616"/>
      <c r="BF70" s="617"/>
      <c r="BG70" s="618"/>
      <c r="BH70" s="618"/>
      <c r="BI70" s="619"/>
      <c r="BJ70" s="113"/>
      <c r="BK70" s="402">
        <f t="shared" si="2"/>
        <v>0</v>
      </c>
      <c r="BL70" s="164">
        <f t="shared" si="14"/>
        <v>0</v>
      </c>
      <c r="BM70" s="49">
        <f>U70*1.5</f>
        <v>0</v>
      </c>
      <c r="BN70" s="49">
        <f t="shared" si="9"/>
        <v>60</v>
      </c>
      <c r="BO70" s="44">
        <f t="shared" si="10"/>
        <v>1.5</v>
      </c>
      <c r="BP70" s="141">
        <f t="shared" si="17"/>
        <v>2</v>
      </c>
      <c r="BQ70" s="153">
        <f t="shared" si="18"/>
        <v>-0.5</v>
      </c>
      <c r="BR70" s="149">
        <f t="shared" si="11"/>
        <v>0</v>
      </c>
      <c r="BS70" s="49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</row>
    <row r="71" spans="1:238" s="7" customFormat="1" ht="49.5" customHeight="1" thickBot="1">
      <c r="A71" s="627" t="s">
        <v>152</v>
      </c>
      <c r="B71" s="628"/>
      <c r="C71" s="629" t="s">
        <v>153</v>
      </c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1"/>
      <c r="O71" s="632"/>
      <c r="P71" s="633"/>
      <c r="Q71" s="634"/>
      <c r="R71" s="635"/>
      <c r="S71" s="636">
        <f>S72+S75+S78+S81+S84+S88+S93+S103+S106+S109</f>
        <v>4356</v>
      </c>
      <c r="T71" s="637"/>
      <c r="U71" s="636">
        <f>U72+U75+U78+U81+U84+U88+U93+U103+U106+U109</f>
        <v>2128</v>
      </c>
      <c r="V71" s="637"/>
      <c r="W71" s="636">
        <f>W72+W75+W78+W81+W84+W88+W93+W103+W106+W109</f>
        <v>890</v>
      </c>
      <c r="X71" s="637"/>
      <c r="Y71" s="636">
        <f>Y72+Y75+Y78+Y81+Y84+Y88+Y93+Y103+Y106+Y109</f>
        <v>254</v>
      </c>
      <c r="Z71" s="637"/>
      <c r="AA71" s="636">
        <f>AA72+AA75+AA78+AA81+AA84+AA88+AA93+AA103+AA106+AA109</f>
        <v>984</v>
      </c>
      <c r="AB71" s="637"/>
      <c r="AC71" s="636">
        <f>AC72+AC75+AC78+AC81+AC84+AC88+AC93+AC103+AC106+AC109</f>
        <v>0</v>
      </c>
      <c r="AD71" s="637"/>
      <c r="AE71" s="638">
        <f>AE72+AE75+AE78+AE81+AE84+AE88+AE93+AE103+AE106+AE109</f>
        <v>130</v>
      </c>
      <c r="AF71" s="638">
        <f aca="true" t="shared" si="22" ref="AF71:BB71">AF72+AF75+AF78+AF81+AF84+AF88+AF93+AF103+AF106+AF109</f>
        <v>68</v>
      </c>
      <c r="AG71" s="638">
        <f t="shared" si="22"/>
        <v>3</v>
      </c>
      <c r="AH71" s="638">
        <f t="shared" si="22"/>
        <v>110</v>
      </c>
      <c r="AI71" s="638">
        <f t="shared" si="22"/>
        <v>68</v>
      </c>
      <c r="AJ71" s="638">
        <f t="shared" si="22"/>
        <v>3</v>
      </c>
      <c r="AK71" s="638">
        <f t="shared" si="22"/>
        <v>732</v>
      </c>
      <c r="AL71" s="638">
        <f t="shared" si="22"/>
        <v>358</v>
      </c>
      <c r="AM71" s="638">
        <f t="shared" si="22"/>
        <v>20</v>
      </c>
      <c r="AN71" s="638">
        <f t="shared" si="22"/>
        <v>740</v>
      </c>
      <c r="AO71" s="638">
        <f t="shared" si="22"/>
        <v>340</v>
      </c>
      <c r="AP71" s="638">
        <f t="shared" si="22"/>
        <v>19</v>
      </c>
      <c r="AQ71" s="638">
        <f t="shared" si="22"/>
        <v>830</v>
      </c>
      <c r="AR71" s="638">
        <f t="shared" si="22"/>
        <v>392</v>
      </c>
      <c r="AS71" s="638">
        <f t="shared" si="22"/>
        <v>23</v>
      </c>
      <c r="AT71" s="638">
        <f t="shared" si="22"/>
        <v>804</v>
      </c>
      <c r="AU71" s="638">
        <f t="shared" si="22"/>
        <v>422</v>
      </c>
      <c r="AV71" s="638">
        <f t="shared" si="22"/>
        <v>19</v>
      </c>
      <c r="AW71" s="638">
        <f t="shared" si="22"/>
        <v>590</v>
      </c>
      <c r="AX71" s="638">
        <f t="shared" si="22"/>
        <v>304</v>
      </c>
      <c r="AY71" s="638">
        <f t="shared" si="22"/>
        <v>16</v>
      </c>
      <c r="AZ71" s="638">
        <f t="shared" si="22"/>
        <v>420</v>
      </c>
      <c r="BA71" s="638">
        <f t="shared" si="22"/>
        <v>176</v>
      </c>
      <c r="BB71" s="638">
        <f t="shared" si="22"/>
        <v>13</v>
      </c>
      <c r="BC71" s="639">
        <f>BC72+BC75+BC78+BC84+BC88+BC103+BC106+BC109</f>
        <v>81</v>
      </c>
      <c r="BD71" s="640"/>
      <c r="BE71" s="641"/>
      <c r="BF71" s="593"/>
      <c r="BG71" s="593"/>
      <c r="BH71" s="593"/>
      <c r="BI71" s="594"/>
      <c r="BJ71" s="113"/>
      <c r="BK71" s="402">
        <f t="shared" si="2"/>
        <v>0</v>
      </c>
      <c r="BL71" s="164">
        <f t="shared" si="14"/>
        <v>0</v>
      </c>
      <c r="BM71" s="49"/>
      <c r="BN71" s="49">
        <f t="shared" si="9"/>
        <v>4356</v>
      </c>
      <c r="BO71" s="44">
        <f t="shared" si="10"/>
        <v>108.9</v>
      </c>
      <c r="BP71" s="141">
        <f t="shared" si="17"/>
        <v>81</v>
      </c>
      <c r="BQ71" s="153">
        <f t="shared" si="18"/>
        <v>27.900000000000006</v>
      </c>
      <c r="BR71" s="149">
        <f t="shared" si="11"/>
        <v>26.271604938271604</v>
      </c>
      <c r="BS71" s="49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</row>
    <row r="72" spans="1:238" s="413" customFormat="1" ht="60" customHeight="1" thickBot="1">
      <c r="A72" s="642" t="s">
        <v>8</v>
      </c>
      <c r="B72" s="643"/>
      <c r="C72" s="644" t="s">
        <v>406</v>
      </c>
      <c r="D72" s="645"/>
      <c r="E72" s="645"/>
      <c r="F72" s="645"/>
      <c r="G72" s="645"/>
      <c r="H72" s="645"/>
      <c r="I72" s="645"/>
      <c r="J72" s="645"/>
      <c r="K72" s="645"/>
      <c r="L72" s="645"/>
      <c r="M72" s="645"/>
      <c r="N72" s="646"/>
      <c r="O72" s="621"/>
      <c r="P72" s="647"/>
      <c r="Q72" s="621"/>
      <c r="R72" s="648"/>
      <c r="S72" s="466">
        <f>AE72+AH72+AK72+AN72+AQ72+AT72+AW72+AZ72</f>
        <v>144</v>
      </c>
      <c r="T72" s="421"/>
      <c r="U72" s="649">
        <f>U73+U74</f>
        <v>68</v>
      </c>
      <c r="V72" s="464"/>
      <c r="W72" s="649">
        <f>W73+W74</f>
        <v>40</v>
      </c>
      <c r="X72" s="464"/>
      <c r="Y72" s="649">
        <f>Y73+Y74</f>
        <v>0</v>
      </c>
      <c r="Z72" s="464"/>
      <c r="AA72" s="649">
        <f>AA73+AA74</f>
        <v>28</v>
      </c>
      <c r="AB72" s="464"/>
      <c r="AC72" s="649">
        <f>AC73+AC74</f>
        <v>0</v>
      </c>
      <c r="AD72" s="464"/>
      <c r="AE72" s="562">
        <f>AE73+AE74</f>
        <v>0</v>
      </c>
      <c r="AF72" s="562">
        <f aca="true" t="shared" si="23" ref="AF72:BB72">AF73+AF74</f>
        <v>0</v>
      </c>
      <c r="AG72" s="562">
        <f t="shared" si="23"/>
        <v>0</v>
      </c>
      <c r="AH72" s="562">
        <f t="shared" si="23"/>
        <v>0</v>
      </c>
      <c r="AI72" s="562">
        <f t="shared" si="23"/>
        <v>0</v>
      </c>
      <c r="AJ72" s="562">
        <f t="shared" si="23"/>
        <v>0</v>
      </c>
      <c r="AK72" s="562">
        <f t="shared" si="23"/>
        <v>72</v>
      </c>
      <c r="AL72" s="562">
        <f>AL73+AL74</f>
        <v>34</v>
      </c>
      <c r="AM72" s="562">
        <f t="shared" si="23"/>
        <v>2</v>
      </c>
      <c r="AN72" s="562">
        <f t="shared" si="23"/>
        <v>72</v>
      </c>
      <c r="AO72" s="562">
        <f t="shared" si="23"/>
        <v>34</v>
      </c>
      <c r="AP72" s="562">
        <f t="shared" si="23"/>
        <v>2</v>
      </c>
      <c r="AQ72" s="562">
        <f t="shared" si="23"/>
        <v>0</v>
      </c>
      <c r="AR72" s="562">
        <f t="shared" si="23"/>
        <v>0</v>
      </c>
      <c r="AS72" s="562">
        <f t="shared" si="23"/>
        <v>0</v>
      </c>
      <c r="AT72" s="562">
        <f t="shared" si="23"/>
        <v>0</v>
      </c>
      <c r="AU72" s="562">
        <f t="shared" si="23"/>
        <v>0</v>
      </c>
      <c r="AV72" s="562">
        <f t="shared" si="23"/>
        <v>0</v>
      </c>
      <c r="AW72" s="562">
        <f t="shared" si="23"/>
        <v>0</v>
      </c>
      <c r="AX72" s="562">
        <f t="shared" si="23"/>
        <v>0</v>
      </c>
      <c r="AY72" s="562">
        <f t="shared" si="23"/>
        <v>0</v>
      </c>
      <c r="AZ72" s="562">
        <f t="shared" si="23"/>
        <v>0</v>
      </c>
      <c r="BA72" s="562">
        <f t="shared" si="23"/>
        <v>0</v>
      </c>
      <c r="BB72" s="562">
        <f t="shared" si="23"/>
        <v>0</v>
      </c>
      <c r="BC72" s="650">
        <f>BC74+BC73</f>
        <v>4</v>
      </c>
      <c r="BD72" s="561"/>
      <c r="BE72" s="468"/>
      <c r="BF72" s="473"/>
      <c r="BG72" s="473"/>
      <c r="BH72" s="473"/>
      <c r="BI72" s="474"/>
      <c r="BJ72" s="113"/>
      <c r="BK72" s="402">
        <f>AZ72+AW72+AT72+AQ72+AN72+AK72+AH72+AE72-AC72</f>
        <v>144</v>
      </c>
      <c r="BL72" s="164" t="e">
        <f>W72+Y72+AA72+#REF!-U72</f>
        <v>#REF!</v>
      </c>
      <c r="BM72" s="49"/>
      <c r="BN72" s="49">
        <f>AC72</f>
        <v>0</v>
      </c>
      <c r="BO72" s="44">
        <f t="shared" si="10"/>
        <v>0</v>
      </c>
      <c r="BP72" s="141">
        <f t="shared" si="17"/>
        <v>4</v>
      </c>
      <c r="BQ72" s="153">
        <f t="shared" si="18"/>
        <v>-4</v>
      </c>
      <c r="BR72" s="149">
        <f t="shared" si="11"/>
        <v>17</v>
      </c>
      <c r="BS72" s="49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</row>
    <row r="73" spans="1:238" s="7" customFormat="1" ht="60" customHeight="1">
      <c r="A73" s="651" t="s">
        <v>154</v>
      </c>
      <c r="B73" s="652"/>
      <c r="C73" s="597" t="s">
        <v>383</v>
      </c>
      <c r="D73" s="597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40"/>
      <c r="P73" s="532"/>
      <c r="Q73" s="540">
        <v>3</v>
      </c>
      <c r="R73" s="653"/>
      <c r="S73" s="419">
        <f t="shared" si="4"/>
        <v>72</v>
      </c>
      <c r="T73" s="420"/>
      <c r="U73" s="654">
        <v>34</v>
      </c>
      <c r="V73" s="532"/>
      <c r="W73" s="540">
        <v>20</v>
      </c>
      <c r="X73" s="532"/>
      <c r="Y73" s="655">
        <v>0</v>
      </c>
      <c r="Z73" s="656"/>
      <c r="AA73" s="540">
        <v>14</v>
      </c>
      <c r="AB73" s="532"/>
      <c r="AC73" s="566"/>
      <c r="AD73" s="567"/>
      <c r="AE73" s="568"/>
      <c r="AF73" s="425"/>
      <c r="AG73" s="569"/>
      <c r="AH73" s="518"/>
      <c r="AI73" s="425"/>
      <c r="AJ73" s="569"/>
      <c r="AK73" s="427">
        <v>72</v>
      </c>
      <c r="AL73" s="425">
        <v>34</v>
      </c>
      <c r="AM73" s="569">
        <v>2</v>
      </c>
      <c r="AN73" s="427"/>
      <c r="AO73" s="425"/>
      <c r="AP73" s="569"/>
      <c r="AQ73" s="427"/>
      <c r="AR73" s="425"/>
      <c r="AS73" s="425"/>
      <c r="AT73" s="427"/>
      <c r="AU73" s="425"/>
      <c r="AV73" s="425"/>
      <c r="AW73" s="427"/>
      <c r="AX73" s="425"/>
      <c r="AY73" s="425"/>
      <c r="AZ73" s="427"/>
      <c r="BA73" s="425"/>
      <c r="BB73" s="425"/>
      <c r="BC73" s="533">
        <f>AG73+AJ73+AM73+AP73+AS73+AV73+AY73+BB73</f>
        <v>2</v>
      </c>
      <c r="BD73" s="534"/>
      <c r="BE73" s="534"/>
      <c r="BF73" s="535" t="s">
        <v>420</v>
      </c>
      <c r="BG73" s="535"/>
      <c r="BH73" s="535"/>
      <c r="BI73" s="536"/>
      <c r="BJ73" s="113">
        <v>1</v>
      </c>
      <c r="BK73" s="143">
        <f>AZ73+AW73+AT73+AQ73+AN73+AK73+AH73+AE73-S73</f>
        <v>0</v>
      </c>
      <c r="BL73" s="657">
        <f>W73+Y73+AA73+AC73-U73</f>
        <v>0</v>
      </c>
      <c r="BM73" s="49">
        <f>U73*1.5</f>
        <v>51</v>
      </c>
      <c r="BN73" s="49">
        <f aca="true" t="shared" si="24" ref="BN73:BN81">S73</f>
        <v>72</v>
      </c>
      <c r="BO73" s="44">
        <f t="shared" si="10"/>
        <v>1.8</v>
      </c>
      <c r="BP73" s="141">
        <f t="shared" si="17"/>
        <v>2</v>
      </c>
      <c r="BQ73" s="153">
        <f t="shared" si="18"/>
        <v>-0.19999999999999996</v>
      </c>
      <c r="BR73" s="149">
        <f t="shared" si="11"/>
        <v>17</v>
      </c>
      <c r="BS73" s="49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</row>
    <row r="74" spans="1:238" s="7" customFormat="1" ht="82.5" customHeight="1" thickBot="1">
      <c r="A74" s="658" t="s">
        <v>155</v>
      </c>
      <c r="B74" s="659"/>
      <c r="C74" s="660" t="s">
        <v>384</v>
      </c>
      <c r="D74" s="660"/>
      <c r="E74" s="660"/>
      <c r="F74" s="660"/>
      <c r="G74" s="660"/>
      <c r="H74" s="660"/>
      <c r="I74" s="660"/>
      <c r="J74" s="660"/>
      <c r="K74" s="660"/>
      <c r="L74" s="660"/>
      <c r="M74" s="660"/>
      <c r="N74" s="660"/>
      <c r="O74" s="546"/>
      <c r="P74" s="549"/>
      <c r="Q74" s="546">
        <v>4</v>
      </c>
      <c r="R74" s="661"/>
      <c r="S74" s="419">
        <f t="shared" si="4"/>
        <v>72</v>
      </c>
      <c r="T74" s="420"/>
      <c r="U74" s="662">
        <v>34</v>
      </c>
      <c r="V74" s="445"/>
      <c r="W74" s="546">
        <v>20</v>
      </c>
      <c r="X74" s="549"/>
      <c r="Y74" s="663">
        <v>0</v>
      </c>
      <c r="Z74" s="664"/>
      <c r="AA74" s="546">
        <v>14</v>
      </c>
      <c r="AB74" s="549"/>
      <c r="AC74" s="665"/>
      <c r="AD74" s="666"/>
      <c r="AE74" s="550"/>
      <c r="AF74" s="551"/>
      <c r="AG74" s="552"/>
      <c r="AH74" s="553"/>
      <c r="AI74" s="551"/>
      <c r="AJ74" s="552"/>
      <c r="AK74" s="553"/>
      <c r="AL74" s="551"/>
      <c r="AM74" s="552"/>
      <c r="AN74" s="553">
        <v>72</v>
      </c>
      <c r="AO74" s="551">
        <v>34</v>
      </c>
      <c r="AP74" s="555">
        <v>2</v>
      </c>
      <c r="AQ74" s="553"/>
      <c r="AR74" s="551"/>
      <c r="AS74" s="552"/>
      <c r="AT74" s="553"/>
      <c r="AU74" s="551"/>
      <c r="AV74" s="552"/>
      <c r="AW74" s="553"/>
      <c r="AX74" s="551"/>
      <c r="AY74" s="552"/>
      <c r="AZ74" s="553"/>
      <c r="BA74" s="551"/>
      <c r="BB74" s="667"/>
      <c r="BC74" s="668">
        <f>AG74+AJ74+AM74+AP74+AS74+AV74+AY74+BB74</f>
        <v>2</v>
      </c>
      <c r="BD74" s="669"/>
      <c r="BE74" s="670"/>
      <c r="BF74" s="671" t="s">
        <v>422</v>
      </c>
      <c r="BG74" s="586"/>
      <c r="BH74" s="586"/>
      <c r="BI74" s="587"/>
      <c r="BJ74" s="113">
        <v>1</v>
      </c>
      <c r="BK74" s="143">
        <f>AZ74+AW74+AT74+AQ74+AN74+AK74+AH74+AE74-S74</f>
        <v>0</v>
      </c>
      <c r="BL74" s="657">
        <f>W74+Y74+AA74+AC74-U74</f>
        <v>0</v>
      </c>
      <c r="BM74" s="49">
        <f>U74*1.5</f>
        <v>51</v>
      </c>
      <c r="BN74" s="49">
        <f t="shared" si="24"/>
        <v>72</v>
      </c>
      <c r="BO74" s="44">
        <f t="shared" si="10"/>
        <v>1.8</v>
      </c>
      <c r="BP74" s="141">
        <f t="shared" si="17"/>
        <v>2</v>
      </c>
      <c r="BQ74" s="153">
        <f t="shared" si="18"/>
        <v>-0.19999999999999996</v>
      </c>
      <c r="BR74" s="149">
        <f t="shared" si="11"/>
        <v>17</v>
      </c>
      <c r="BS74" s="49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</row>
    <row r="75" spans="1:238" s="7" customFormat="1" ht="84" customHeight="1" thickBot="1">
      <c r="A75" s="642" t="s">
        <v>10</v>
      </c>
      <c r="B75" s="672"/>
      <c r="C75" s="673" t="s">
        <v>407</v>
      </c>
      <c r="D75" s="674"/>
      <c r="E75" s="674"/>
      <c r="F75" s="674"/>
      <c r="G75" s="674"/>
      <c r="H75" s="674"/>
      <c r="I75" s="674"/>
      <c r="J75" s="674"/>
      <c r="K75" s="674"/>
      <c r="L75" s="674"/>
      <c r="M75" s="674"/>
      <c r="N75" s="675"/>
      <c r="O75" s="621"/>
      <c r="P75" s="647"/>
      <c r="Q75" s="621"/>
      <c r="R75" s="648"/>
      <c r="S75" s="466">
        <f t="shared" si="4"/>
        <v>340</v>
      </c>
      <c r="T75" s="421"/>
      <c r="U75" s="467">
        <f>SUM(U76:V77)</f>
        <v>188</v>
      </c>
      <c r="V75" s="468"/>
      <c r="W75" s="467">
        <f>SUM(W76:X77)</f>
        <v>102</v>
      </c>
      <c r="X75" s="468"/>
      <c r="Y75" s="467">
        <f>SUM(Y76:Z77)</f>
        <v>86</v>
      </c>
      <c r="Z75" s="468"/>
      <c r="AA75" s="467">
        <f>SUM(AA76:AB77)</f>
        <v>0</v>
      </c>
      <c r="AB75" s="468"/>
      <c r="AC75" s="561">
        <f>SUM(AC76:AD77)</f>
        <v>0</v>
      </c>
      <c r="AD75" s="468"/>
      <c r="AE75" s="410">
        <f aca="true" t="shared" si="25" ref="AE75:BB75">SUM(AE76:AE77)</f>
        <v>130</v>
      </c>
      <c r="AF75" s="496">
        <f t="shared" si="25"/>
        <v>68</v>
      </c>
      <c r="AG75" s="496">
        <f t="shared" si="25"/>
        <v>3</v>
      </c>
      <c r="AH75" s="496">
        <f t="shared" si="25"/>
        <v>110</v>
      </c>
      <c r="AI75" s="496">
        <f>SUM(AI76:AI77)</f>
        <v>68</v>
      </c>
      <c r="AJ75" s="496">
        <f t="shared" si="25"/>
        <v>3</v>
      </c>
      <c r="AK75" s="496">
        <f t="shared" si="25"/>
        <v>100</v>
      </c>
      <c r="AL75" s="496">
        <f t="shared" si="25"/>
        <v>52</v>
      </c>
      <c r="AM75" s="496">
        <f t="shared" si="25"/>
        <v>3</v>
      </c>
      <c r="AN75" s="496">
        <f t="shared" si="25"/>
        <v>0</v>
      </c>
      <c r="AO75" s="496">
        <f t="shared" si="25"/>
        <v>0</v>
      </c>
      <c r="AP75" s="496">
        <f t="shared" si="25"/>
        <v>0</v>
      </c>
      <c r="AQ75" s="496">
        <f t="shared" si="25"/>
        <v>0</v>
      </c>
      <c r="AR75" s="496">
        <f t="shared" si="25"/>
        <v>0</v>
      </c>
      <c r="AS75" s="496">
        <f t="shared" si="25"/>
        <v>0</v>
      </c>
      <c r="AT75" s="496">
        <f t="shared" si="25"/>
        <v>0</v>
      </c>
      <c r="AU75" s="496">
        <f t="shared" si="25"/>
        <v>0</v>
      </c>
      <c r="AV75" s="496">
        <f t="shared" si="25"/>
        <v>0</v>
      </c>
      <c r="AW75" s="496">
        <f t="shared" si="25"/>
        <v>0</v>
      </c>
      <c r="AX75" s="496">
        <f t="shared" si="25"/>
        <v>0</v>
      </c>
      <c r="AY75" s="496">
        <f t="shared" si="25"/>
        <v>0</v>
      </c>
      <c r="AZ75" s="496">
        <f t="shared" si="25"/>
        <v>0</v>
      </c>
      <c r="BA75" s="496">
        <f t="shared" si="25"/>
        <v>0</v>
      </c>
      <c r="BB75" s="496">
        <f t="shared" si="25"/>
        <v>0</v>
      </c>
      <c r="BC75" s="469">
        <f>SUM(BC76:BE77)</f>
        <v>9</v>
      </c>
      <c r="BD75" s="470"/>
      <c r="BE75" s="471"/>
      <c r="BF75" s="473"/>
      <c r="BG75" s="473"/>
      <c r="BH75" s="473"/>
      <c r="BI75" s="474"/>
      <c r="BJ75" s="113"/>
      <c r="BK75" s="402">
        <f t="shared" si="2"/>
        <v>0</v>
      </c>
      <c r="BL75" s="164">
        <f t="shared" si="14"/>
        <v>0</v>
      </c>
      <c r="BM75" s="49"/>
      <c r="BN75" s="49">
        <f t="shared" si="24"/>
        <v>340</v>
      </c>
      <c r="BO75" s="44">
        <f t="shared" si="10"/>
        <v>8.5</v>
      </c>
      <c r="BP75" s="141">
        <f>BC75</f>
        <v>9</v>
      </c>
      <c r="BQ75" s="153">
        <f t="shared" si="18"/>
        <v>-0.5</v>
      </c>
      <c r="BR75" s="149">
        <f aca="true" t="shared" si="26" ref="BR75:BR81">U75/BC75</f>
        <v>20.88888888888889</v>
      </c>
      <c r="BS75" s="49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</row>
    <row r="76" spans="1:238" s="7" customFormat="1" ht="30" customHeight="1">
      <c r="A76" s="651" t="s">
        <v>156</v>
      </c>
      <c r="B76" s="652"/>
      <c r="C76" s="676" t="s">
        <v>104</v>
      </c>
      <c r="D76" s="677"/>
      <c r="E76" s="677"/>
      <c r="F76" s="677"/>
      <c r="G76" s="677"/>
      <c r="H76" s="677"/>
      <c r="I76" s="677"/>
      <c r="J76" s="677"/>
      <c r="K76" s="677"/>
      <c r="L76" s="677"/>
      <c r="M76" s="677"/>
      <c r="N76" s="678"/>
      <c r="O76" s="540">
        <v>2</v>
      </c>
      <c r="P76" s="532"/>
      <c r="Q76" s="540">
        <v>1</v>
      </c>
      <c r="R76" s="653"/>
      <c r="S76" s="419">
        <f t="shared" si="4"/>
        <v>240</v>
      </c>
      <c r="T76" s="420"/>
      <c r="U76" s="530">
        <f>AF76+AI76+AL76+AO76+AR76+AU76+AX76+BA76</f>
        <v>136</v>
      </c>
      <c r="V76" s="528"/>
      <c r="W76" s="540">
        <v>68</v>
      </c>
      <c r="X76" s="532"/>
      <c r="Y76" s="540">
        <v>68</v>
      </c>
      <c r="Z76" s="532"/>
      <c r="AA76" s="655">
        <v>0</v>
      </c>
      <c r="AB76" s="656"/>
      <c r="AC76" s="566"/>
      <c r="AD76" s="567"/>
      <c r="AE76" s="500">
        <v>130</v>
      </c>
      <c r="AF76" s="425">
        <v>68</v>
      </c>
      <c r="AG76" s="569">
        <v>3</v>
      </c>
      <c r="AH76" s="518">
        <v>110</v>
      </c>
      <c r="AI76" s="425">
        <v>68</v>
      </c>
      <c r="AJ76" s="569">
        <v>3</v>
      </c>
      <c r="AK76" s="427"/>
      <c r="AL76" s="425"/>
      <c r="AM76" s="425"/>
      <c r="AN76" s="427"/>
      <c r="AO76" s="425"/>
      <c r="AP76" s="425"/>
      <c r="AQ76" s="427"/>
      <c r="AR76" s="425"/>
      <c r="AS76" s="425"/>
      <c r="AT76" s="427"/>
      <c r="AU76" s="425"/>
      <c r="AV76" s="425"/>
      <c r="AW76" s="427"/>
      <c r="AX76" s="425"/>
      <c r="AY76" s="425"/>
      <c r="AZ76" s="427"/>
      <c r="BA76" s="425"/>
      <c r="BB76" s="425"/>
      <c r="BC76" s="570">
        <f>AG76+AJ76+AM76+AP76+AS76+AV76+AY76+BB76</f>
        <v>6</v>
      </c>
      <c r="BD76" s="571"/>
      <c r="BE76" s="572"/>
      <c r="BF76" s="573" t="s">
        <v>206</v>
      </c>
      <c r="BG76" s="573"/>
      <c r="BH76" s="573"/>
      <c r="BI76" s="574"/>
      <c r="BJ76" s="113">
        <v>1</v>
      </c>
      <c r="BK76" s="402">
        <f t="shared" si="2"/>
        <v>0</v>
      </c>
      <c r="BL76" s="164">
        <f t="shared" si="14"/>
        <v>0</v>
      </c>
      <c r="BM76" s="49"/>
      <c r="BN76" s="49">
        <f t="shared" si="24"/>
        <v>240</v>
      </c>
      <c r="BO76" s="44">
        <f t="shared" si="10"/>
        <v>6</v>
      </c>
      <c r="BP76" s="141">
        <f t="shared" si="17"/>
        <v>6</v>
      </c>
      <c r="BQ76" s="153">
        <f t="shared" si="18"/>
        <v>0</v>
      </c>
      <c r="BR76" s="149">
        <f t="shared" si="26"/>
        <v>22.666666666666668</v>
      </c>
      <c r="BS76" s="49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</row>
    <row r="77" spans="1:238" s="7" customFormat="1" ht="60" customHeight="1" thickBot="1">
      <c r="A77" s="505" t="s">
        <v>253</v>
      </c>
      <c r="B77" s="506"/>
      <c r="C77" s="679" t="s">
        <v>283</v>
      </c>
      <c r="D77" s="680"/>
      <c r="E77" s="680"/>
      <c r="F77" s="680"/>
      <c r="G77" s="680"/>
      <c r="H77" s="680"/>
      <c r="I77" s="680"/>
      <c r="J77" s="680"/>
      <c r="K77" s="680"/>
      <c r="L77" s="680"/>
      <c r="M77" s="680"/>
      <c r="N77" s="681"/>
      <c r="O77" s="510">
        <v>3</v>
      </c>
      <c r="P77" s="511"/>
      <c r="Q77" s="510"/>
      <c r="R77" s="512"/>
      <c r="S77" s="419">
        <f t="shared" si="4"/>
        <v>100</v>
      </c>
      <c r="T77" s="420"/>
      <c r="U77" s="538">
        <f>AF77+AI77+AL77+AO77+AR77+AU77+AX77+BA77</f>
        <v>52</v>
      </c>
      <c r="V77" s="417"/>
      <c r="W77" s="510">
        <v>34</v>
      </c>
      <c r="X77" s="511"/>
      <c r="Y77" s="510">
        <v>18</v>
      </c>
      <c r="Z77" s="511"/>
      <c r="AA77" s="515">
        <v>0</v>
      </c>
      <c r="AB77" s="516"/>
      <c r="AC77" s="590"/>
      <c r="AD77" s="591"/>
      <c r="AE77" s="541"/>
      <c r="AF77" s="434"/>
      <c r="AG77" s="434"/>
      <c r="AH77" s="437"/>
      <c r="AI77" s="434"/>
      <c r="AJ77" s="434"/>
      <c r="AK77" s="436">
        <v>100</v>
      </c>
      <c r="AL77" s="434">
        <v>52</v>
      </c>
      <c r="AM77" s="592">
        <v>3</v>
      </c>
      <c r="AN77" s="437"/>
      <c r="AO77" s="434"/>
      <c r="AP77" s="592"/>
      <c r="AQ77" s="437"/>
      <c r="AR77" s="434"/>
      <c r="AS77" s="592"/>
      <c r="AT77" s="437"/>
      <c r="AU77" s="434"/>
      <c r="AV77" s="592"/>
      <c r="AW77" s="437"/>
      <c r="AX77" s="434"/>
      <c r="AY77" s="434"/>
      <c r="AZ77" s="437"/>
      <c r="BA77" s="434"/>
      <c r="BB77" s="434"/>
      <c r="BC77" s="519">
        <f>AG77+AJ77+AM77+AP77+AS77+AV77+AY77+BB77</f>
        <v>3</v>
      </c>
      <c r="BD77" s="520"/>
      <c r="BE77" s="521"/>
      <c r="BF77" s="523" t="s">
        <v>207</v>
      </c>
      <c r="BG77" s="523"/>
      <c r="BH77" s="523"/>
      <c r="BI77" s="524"/>
      <c r="BJ77" s="113"/>
      <c r="BK77" s="402">
        <f t="shared" si="2"/>
        <v>0</v>
      </c>
      <c r="BL77" s="164">
        <f t="shared" si="14"/>
        <v>0</v>
      </c>
      <c r="BM77" s="49">
        <f>U77*1.5</f>
        <v>78</v>
      </c>
      <c r="BN77" s="49">
        <f t="shared" si="24"/>
        <v>100</v>
      </c>
      <c r="BO77" s="44">
        <f>BN77/40</f>
        <v>2.5</v>
      </c>
      <c r="BP77" s="141">
        <f t="shared" si="17"/>
        <v>3</v>
      </c>
      <c r="BQ77" s="153">
        <f t="shared" si="18"/>
        <v>-0.5</v>
      </c>
      <c r="BR77" s="149">
        <f t="shared" si="26"/>
        <v>17.333333333333332</v>
      </c>
      <c r="BS77" s="49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</row>
    <row r="78" spans="1:238" s="7" customFormat="1" ht="60" customHeight="1" thickBot="1">
      <c r="A78" s="642" t="s">
        <v>345</v>
      </c>
      <c r="B78" s="672"/>
      <c r="C78" s="673" t="s">
        <v>415</v>
      </c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5"/>
      <c r="O78" s="621"/>
      <c r="P78" s="647"/>
      <c r="Q78" s="621"/>
      <c r="R78" s="648"/>
      <c r="S78" s="466">
        <f t="shared" si="4"/>
        <v>390</v>
      </c>
      <c r="T78" s="421"/>
      <c r="U78" s="682">
        <f>SUM(U79:V80)</f>
        <v>154</v>
      </c>
      <c r="V78" s="471"/>
      <c r="W78" s="682">
        <f>SUM(W79:X80)</f>
        <v>68</v>
      </c>
      <c r="X78" s="471"/>
      <c r="Y78" s="682">
        <f>SUM(Y79:Z80)</f>
        <v>34</v>
      </c>
      <c r="Z78" s="471"/>
      <c r="AA78" s="682">
        <f>SUM(AA79:AB80)</f>
        <v>52</v>
      </c>
      <c r="AB78" s="471"/>
      <c r="AC78" s="470">
        <f>SUM(AC79:AD80)</f>
        <v>0</v>
      </c>
      <c r="AD78" s="471"/>
      <c r="AE78" s="410">
        <f>SUM(AE79:AE80)</f>
        <v>0</v>
      </c>
      <c r="AF78" s="496">
        <f aca="true" t="shared" si="27" ref="AF78:BB78">SUM(AF79:AF80)</f>
        <v>0</v>
      </c>
      <c r="AG78" s="496">
        <f t="shared" si="27"/>
        <v>0</v>
      </c>
      <c r="AH78" s="496">
        <f t="shared" si="27"/>
        <v>0</v>
      </c>
      <c r="AI78" s="496">
        <f t="shared" si="27"/>
        <v>0</v>
      </c>
      <c r="AJ78" s="496">
        <f t="shared" si="27"/>
        <v>0</v>
      </c>
      <c r="AK78" s="496">
        <f t="shared" si="27"/>
        <v>200</v>
      </c>
      <c r="AL78" s="496">
        <f>SUM(AL79:AL80)</f>
        <v>86</v>
      </c>
      <c r="AM78" s="496">
        <f t="shared" si="27"/>
        <v>6</v>
      </c>
      <c r="AN78" s="496">
        <f t="shared" si="27"/>
        <v>190</v>
      </c>
      <c r="AO78" s="496">
        <f t="shared" si="27"/>
        <v>68</v>
      </c>
      <c r="AP78" s="496">
        <f t="shared" si="27"/>
        <v>5</v>
      </c>
      <c r="AQ78" s="496">
        <f t="shared" si="27"/>
        <v>0</v>
      </c>
      <c r="AR78" s="496">
        <f t="shared" si="27"/>
        <v>0</v>
      </c>
      <c r="AS78" s="496">
        <f t="shared" si="27"/>
        <v>0</v>
      </c>
      <c r="AT78" s="496">
        <f t="shared" si="27"/>
        <v>0</v>
      </c>
      <c r="AU78" s="496">
        <f t="shared" si="27"/>
        <v>0</v>
      </c>
      <c r="AV78" s="496">
        <f t="shared" si="27"/>
        <v>0</v>
      </c>
      <c r="AW78" s="496">
        <f t="shared" si="27"/>
        <v>0</v>
      </c>
      <c r="AX78" s="496">
        <f t="shared" si="27"/>
        <v>0</v>
      </c>
      <c r="AY78" s="496">
        <f t="shared" si="27"/>
        <v>0</v>
      </c>
      <c r="AZ78" s="496">
        <f t="shared" si="27"/>
        <v>0</v>
      </c>
      <c r="BA78" s="496">
        <f t="shared" si="27"/>
        <v>0</v>
      </c>
      <c r="BB78" s="496">
        <f t="shared" si="27"/>
        <v>0</v>
      </c>
      <c r="BC78" s="650">
        <f>SUM(BC79:BE80)</f>
        <v>11</v>
      </c>
      <c r="BD78" s="561"/>
      <c r="BE78" s="468"/>
      <c r="BF78" s="473"/>
      <c r="BG78" s="473"/>
      <c r="BH78" s="473"/>
      <c r="BI78" s="474"/>
      <c r="BJ78" s="113"/>
      <c r="BK78" s="402">
        <f>AZ78+AW78+AT78+AQ78+AN78+AK78+AH78+AE78-S78</f>
        <v>0</v>
      </c>
      <c r="BL78" s="113"/>
      <c r="BM78" s="49">
        <f>U78*1.5+36</f>
        <v>267</v>
      </c>
      <c r="BN78" s="49">
        <f t="shared" si="24"/>
        <v>390</v>
      </c>
      <c r="BO78" s="44">
        <f>BN78/40</f>
        <v>9.75</v>
      </c>
      <c r="BP78" s="141">
        <f>BC78</f>
        <v>11</v>
      </c>
      <c r="BQ78" s="153">
        <f>BO78-BP78</f>
        <v>-1.25</v>
      </c>
      <c r="BR78" s="149">
        <f t="shared" si="26"/>
        <v>14</v>
      </c>
      <c r="BS78" s="49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</row>
    <row r="79" spans="1:238" s="7" customFormat="1" ht="30" customHeight="1">
      <c r="A79" s="525" t="s">
        <v>157</v>
      </c>
      <c r="B79" s="526"/>
      <c r="C79" s="597" t="s">
        <v>288</v>
      </c>
      <c r="D79" s="597"/>
      <c r="E79" s="597"/>
      <c r="F79" s="597"/>
      <c r="G79" s="597"/>
      <c r="H79" s="597"/>
      <c r="I79" s="597"/>
      <c r="J79" s="597"/>
      <c r="K79" s="597"/>
      <c r="L79" s="597"/>
      <c r="M79" s="597"/>
      <c r="N79" s="597"/>
      <c r="O79" s="528">
        <v>4</v>
      </c>
      <c r="P79" s="528"/>
      <c r="Q79" s="528">
        <v>3</v>
      </c>
      <c r="R79" s="529"/>
      <c r="S79" s="419">
        <f t="shared" si="4"/>
        <v>330</v>
      </c>
      <c r="T79" s="420"/>
      <c r="U79" s="683">
        <f>W79+Y79+AA79</f>
        <v>154</v>
      </c>
      <c r="V79" s="532"/>
      <c r="W79" s="683">
        <v>68</v>
      </c>
      <c r="X79" s="532"/>
      <c r="Y79" s="683">
        <v>34</v>
      </c>
      <c r="Z79" s="532"/>
      <c r="AA79" s="683">
        <v>52</v>
      </c>
      <c r="AB79" s="532"/>
      <c r="AC79" s="684"/>
      <c r="AD79" s="532"/>
      <c r="AE79" s="685"/>
      <c r="AF79" s="686"/>
      <c r="AG79" s="687"/>
      <c r="AH79" s="688"/>
      <c r="AI79" s="686"/>
      <c r="AJ79" s="687"/>
      <c r="AK79" s="689">
        <v>200</v>
      </c>
      <c r="AL79" s="686">
        <v>86</v>
      </c>
      <c r="AM79" s="690">
        <v>6</v>
      </c>
      <c r="AN79" s="689">
        <v>130</v>
      </c>
      <c r="AO79" s="686">
        <v>68</v>
      </c>
      <c r="AP79" s="691">
        <v>3</v>
      </c>
      <c r="AQ79" s="688"/>
      <c r="AR79" s="686"/>
      <c r="AS79" s="690"/>
      <c r="AT79" s="688"/>
      <c r="AU79" s="686"/>
      <c r="AV79" s="687"/>
      <c r="AW79" s="688"/>
      <c r="AX79" s="686"/>
      <c r="AY79" s="687"/>
      <c r="AZ79" s="686"/>
      <c r="BA79" s="686"/>
      <c r="BB79" s="686"/>
      <c r="BC79" s="692">
        <f>AG79+AJ79+AM79+AP79+AS79+AV79+AY79+BB79</f>
        <v>9</v>
      </c>
      <c r="BD79" s="693"/>
      <c r="BE79" s="694"/>
      <c r="BF79" s="588" t="s">
        <v>208</v>
      </c>
      <c r="BG79" s="588"/>
      <c r="BH79" s="588"/>
      <c r="BI79" s="589"/>
      <c r="BJ79" s="113">
        <v>1</v>
      </c>
      <c r="BK79" s="402">
        <f t="shared" si="2"/>
        <v>0</v>
      </c>
      <c r="BL79" s="164">
        <f>W79+Y79+AA79+AC79-U79</f>
        <v>0</v>
      </c>
      <c r="BM79" s="49">
        <f>U79*1.5+36</f>
        <v>267</v>
      </c>
      <c r="BN79" s="49">
        <f t="shared" si="24"/>
        <v>330</v>
      </c>
      <c r="BO79" s="44">
        <f>BN79/40</f>
        <v>8.25</v>
      </c>
      <c r="BP79" s="141">
        <f t="shared" si="17"/>
        <v>9</v>
      </c>
      <c r="BQ79" s="153">
        <f t="shared" si="18"/>
        <v>-0.75</v>
      </c>
      <c r="BR79" s="149">
        <f t="shared" si="26"/>
        <v>17.11111111111111</v>
      </c>
      <c r="BS79" s="49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</row>
    <row r="80" spans="1:238" s="7" customFormat="1" ht="60" customHeight="1" thickBot="1">
      <c r="A80" s="414"/>
      <c r="B80" s="415"/>
      <c r="C80" s="543" t="s">
        <v>289</v>
      </c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417"/>
      <c r="P80" s="417"/>
      <c r="Q80" s="417"/>
      <c r="R80" s="418"/>
      <c r="S80" s="419">
        <f t="shared" si="4"/>
        <v>60</v>
      </c>
      <c r="T80" s="420"/>
      <c r="U80" s="510"/>
      <c r="V80" s="511"/>
      <c r="W80" s="510"/>
      <c r="X80" s="511"/>
      <c r="Y80" s="510"/>
      <c r="Z80" s="511"/>
      <c r="AA80" s="510"/>
      <c r="AB80" s="511"/>
      <c r="AC80" s="517"/>
      <c r="AD80" s="512"/>
      <c r="AE80" s="695"/>
      <c r="AF80" s="696"/>
      <c r="AG80" s="697"/>
      <c r="AH80" s="698"/>
      <c r="AI80" s="696"/>
      <c r="AJ80" s="697"/>
      <c r="AK80" s="698"/>
      <c r="AL80" s="696"/>
      <c r="AM80" s="697"/>
      <c r="AN80" s="698">
        <v>60</v>
      </c>
      <c r="AO80" s="696"/>
      <c r="AP80" s="699">
        <v>2</v>
      </c>
      <c r="AQ80" s="698"/>
      <c r="AR80" s="696"/>
      <c r="AS80" s="700"/>
      <c r="AT80" s="698"/>
      <c r="AU80" s="696"/>
      <c r="AV80" s="697"/>
      <c r="AW80" s="698"/>
      <c r="AX80" s="696"/>
      <c r="AY80" s="697"/>
      <c r="AZ80" s="696"/>
      <c r="BA80" s="696"/>
      <c r="BB80" s="696"/>
      <c r="BC80" s="583">
        <f>AG80+AJ80+AM80+AP80+AS80+AV80+AY80+BB80</f>
        <v>2</v>
      </c>
      <c r="BD80" s="584"/>
      <c r="BE80" s="585"/>
      <c r="BF80" s="573"/>
      <c r="BG80" s="573"/>
      <c r="BH80" s="573"/>
      <c r="BI80" s="574"/>
      <c r="BJ80" s="113"/>
      <c r="BK80" s="402">
        <f t="shared" si="2"/>
        <v>0</v>
      </c>
      <c r="BL80" s="164">
        <f>W80+Y80+AA80+AC80-U80</f>
        <v>0</v>
      </c>
      <c r="BM80" s="49">
        <f>U80*1.5</f>
        <v>0</v>
      </c>
      <c r="BN80" s="49">
        <f t="shared" si="24"/>
        <v>60</v>
      </c>
      <c r="BO80" s="44">
        <f>BN80/40</f>
        <v>1.5</v>
      </c>
      <c r="BP80" s="141">
        <f t="shared" si="17"/>
        <v>2</v>
      </c>
      <c r="BQ80" s="153">
        <f t="shared" si="18"/>
        <v>-0.5</v>
      </c>
      <c r="BR80" s="149">
        <f t="shared" si="26"/>
        <v>0</v>
      </c>
      <c r="BS80" s="49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</row>
    <row r="81" spans="1:238" s="7" customFormat="1" ht="60" customHeight="1" thickBot="1">
      <c r="A81" s="642" t="s">
        <v>232</v>
      </c>
      <c r="B81" s="672"/>
      <c r="C81" s="673" t="s">
        <v>414</v>
      </c>
      <c r="D81" s="674"/>
      <c r="E81" s="674"/>
      <c r="F81" s="674"/>
      <c r="G81" s="674"/>
      <c r="H81" s="674"/>
      <c r="I81" s="674"/>
      <c r="J81" s="674"/>
      <c r="K81" s="674"/>
      <c r="L81" s="674"/>
      <c r="M81" s="674"/>
      <c r="N81" s="675"/>
      <c r="O81" s="621"/>
      <c r="P81" s="647"/>
      <c r="Q81" s="621"/>
      <c r="R81" s="648"/>
      <c r="S81" s="466">
        <f t="shared" si="4"/>
        <v>230</v>
      </c>
      <c r="T81" s="421"/>
      <c r="U81" s="682">
        <f>SUM(U82:V83)</f>
        <v>118</v>
      </c>
      <c r="V81" s="471"/>
      <c r="W81" s="682">
        <f>SUM(W82:X83)</f>
        <v>68</v>
      </c>
      <c r="X81" s="471"/>
      <c r="Y81" s="682">
        <f>SUM(Y82:Z83)</f>
        <v>0</v>
      </c>
      <c r="Z81" s="471"/>
      <c r="AA81" s="682">
        <f>SUM(AA82:AB83)</f>
        <v>50</v>
      </c>
      <c r="AB81" s="471"/>
      <c r="AC81" s="470">
        <f>SUM(AC82:AD83)</f>
        <v>0</v>
      </c>
      <c r="AD81" s="471"/>
      <c r="AE81" s="410">
        <f>SUM(AE82:AE83)</f>
        <v>0</v>
      </c>
      <c r="AF81" s="496">
        <f aca="true" t="shared" si="28" ref="AF81:BB81">SUM(AF82:AF83)</f>
        <v>0</v>
      </c>
      <c r="AG81" s="496">
        <f t="shared" si="28"/>
        <v>0</v>
      </c>
      <c r="AH81" s="496">
        <f t="shared" si="28"/>
        <v>0</v>
      </c>
      <c r="AI81" s="496">
        <f t="shared" si="28"/>
        <v>0</v>
      </c>
      <c r="AJ81" s="496">
        <f t="shared" si="28"/>
        <v>0</v>
      </c>
      <c r="AK81" s="496">
        <f t="shared" si="28"/>
        <v>230</v>
      </c>
      <c r="AL81" s="496">
        <f>SUM(AL82:AL83)</f>
        <v>118</v>
      </c>
      <c r="AM81" s="496">
        <f t="shared" si="28"/>
        <v>6</v>
      </c>
      <c r="AN81" s="496">
        <f t="shared" si="28"/>
        <v>0</v>
      </c>
      <c r="AO81" s="496">
        <f t="shared" si="28"/>
        <v>0</v>
      </c>
      <c r="AP81" s="496">
        <f t="shared" si="28"/>
        <v>0</v>
      </c>
      <c r="AQ81" s="496">
        <f t="shared" si="28"/>
        <v>0</v>
      </c>
      <c r="AR81" s="496">
        <f t="shared" si="28"/>
        <v>0</v>
      </c>
      <c r="AS81" s="496">
        <f t="shared" si="28"/>
        <v>0</v>
      </c>
      <c r="AT81" s="496">
        <f t="shared" si="28"/>
        <v>0</v>
      </c>
      <c r="AU81" s="496">
        <f t="shared" si="28"/>
        <v>0</v>
      </c>
      <c r="AV81" s="496">
        <f t="shared" si="28"/>
        <v>0</v>
      </c>
      <c r="AW81" s="496">
        <f t="shared" si="28"/>
        <v>0</v>
      </c>
      <c r="AX81" s="496">
        <f t="shared" si="28"/>
        <v>0</v>
      </c>
      <c r="AY81" s="496">
        <f t="shared" si="28"/>
        <v>0</v>
      </c>
      <c r="AZ81" s="496">
        <f t="shared" si="28"/>
        <v>0</v>
      </c>
      <c r="BA81" s="496">
        <f t="shared" si="28"/>
        <v>0</v>
      </c>
      <c r="BB81" s="496">
        <f t="shared" si="28"/>
        <v>0</v>
      </c>
      <c r="BC81" s="650">
        <f>SUM(BC82:BE83)</f>
        <v>6</v>
      </c>
      <c r="BD81" s="561"/>
      <c r="BE81" s="468"/>
      <c r="BF81" s="473"/>
      <c r="BG81" s="473"/>
      <c r="BH81" s="473"/>
      <c r="BI81" s="474"/>
      <c r="BJ81" s="113"/>
      <c r="BK81" s="402">
        <f t="shared" si="2"/>
        <v>0</v>
      </c>
      <c r="BL81" s="113"/>
      <c r="BM81" s="49">
        <f>U81*1.5+36</f>
        <v>213</v>
      </c>
      <c r="BN81" s="49">
        <f t="shared" si="24"/>
        <v>230</v>
      </c>
      <c r="BO81" s="44">
        <f>BN81/40</f>
        <v>5.75</v>
      </c>
      <c r="BP81" s="141">
        <f t="shared" si="17"/>
        <v>6</v>
      </c>
      <c r="BQ81" s="153">
        <f t="shared" si="18"/>
        <v>-0.25</v>
      </c>
      <c r="BR81" s="149">
        <f t="shared" si="26"/>
        <v>19.666666666666668</v>
      </c>
      <c r="BS81" s="49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</row>
    <row r="82" spans="1:238" s="10" customFormat="1" ht="60" customHeight="1">
      <c r="A82" s="525" t="s">
        <v>250</v>
      </c>
      <c r="B82" s="526"/>
      <c r="C82" s="701" t="s">
        <v>371</v>
      </c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3"/>
      <c r="O82" s="528"/>
      <c r="P82" s="528"/>
      <c r="Q82" s="528">
        <v>3</v>
      </c>
      <c r="R82" s="529"/>
      <c r="S82" s="419">
        <f t="shared" si="4"/>
        <v>100</v>
      </c>
      <c r="T82" s="420"/>
      <c r="U82" s="530">
        <f>AF82+AI82+AL82+AO82+AR82+AU82+AX82+BA82</f>
        <v>50</v>
      </c>
      <c r="V82" s="528"/>
      <c r="W82" s="540">
        <v>34</v>
      </c>
      <c r="X82" s="532"/>
      <c r="Y82" s="540"/>
      <c r="Z82" s="532"/>
      <c r="AA82" s="540">
        <v>16</v>
      </c>
      <c r="AB82" s="532"/>
      <c r="AC82" s="704"/>
      <c r="AD82" s="705"/>
      <c r="AE82" s="706"/>
      <c r="AF82" s="707"/>
      <c r="AG82" s="708"/>
      <c r="AH82" s="709"/>
      <c r="AI82" s="707"/>
      <c r="AJ82" s="708"/>
      <c r="AK82" s="709">
        <v>100</v>
      </c>
      <c r="AL82" s="707">
        <v>50</v>
      </c>
      <c r="AM82" s="710">
        <v>3</v>
      </c>
      <c r="AN82" s="711"/>
      <c r="AO82" s="707"/>
      <c r="AP82" s="710"/>
      <c r="AQ82" s="711"/>
      <c r="AR82" s="707"/>
      <c r="AS82" s="710"/>
      <c r="AT82" s="709"/>
      <c r="AU82" s="707"/>
      <c r="AV82" s="710"/>
      <c r="AW82" s="709"/>
      <c r="AX82" s="707"/>
      <c r="AY82" s="710"/>
      <c r="AZ82" s="707"/>
      <c r="BA82" s="707"/>
      <c r="BB82" s="707"/>
      <c r="BC82" s="692">
        <f>AG82+AJ82+AM82+AP82+AS82+AV82+AY82+BB82</f>
        <v>3</v>
      </c>
      <c r="BD82" s="693"/>
      <c r="BE82" s="694"/>
      <c r="BF82" s="573" t="s">
        <v>209</v>
      </c>
      <c r="BG82" s="573"/>
      <c r="BH82" s="573"/>
      <c r="BI82" s="574"/>
      <c r="BJ82" s="113">
        <v>1</v>
      </c>
      <c r="BK82" s="402">
        <f t="shared" si="2"/>
        <v>0</v>
      </c>
      <c r="BL82" s="164">
        <f>W82+Y82+AA82+AC82-U82</f>
        <v>0</v>
      </c>
      <c r="BM82" s="49">
        <f>U82*1.5+36</f>
        <v>111</v>
      </c>
      <c r="BN82" s="49">
        <f aca="true" t="shared" si="29" ref="BN82:BN87">S82</f>
        <v>100</v>
      </c>
      <c r="BO82" s="44">
        <f aca="true" t="shared" si="30" ref="BO82:BO87">BN82/40</f>
        <v>2.5</v>
      </c>
      <c r="BP82" s="141">
        <f aca="true" t="shared" si="31" ref="BP82:BP87">BC82</f>
        <v>3</v>
      </c>
      <c r="BQ82" s="153">
        <f aca="true" t="shared" si="32" ref="BQ82:BQ87">BO82-BP82</f>
        <v>-0.5</v>
      </c>
      <c r="BR82" s="149">
        <f aca="true" t="shared" si="33" ref="BR82:BR87">U82/BC82</f>
        <v>16.666666666666668</v>
      </c>
      <c r="BS82" s="49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</row>
    <row r="83" spans="1:238" s="10" customFormat="1" ht="37.5" customHeight="1" thickBot="1">
      <c r="A83" s="414" t="s">
        <v>346</v>
      </c>
      <c r="B83" s="415"/>
      <c r="C83" s="543" t="s">
        <v>290</v>
      </c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417">
        <v>3</v>
      </c>
      <c r="P83" s="417"/>
      <c r="Q83" s="417"/>
      <c r="R83" s="418"/>
      <c r="S83" s="419">
        <f t="shared" si="4"/>
        <v>130</v>
      </c>
      <c r="T83" s="420"/>
      <c r="U83" s="510">
        <f>SUM(AF83+AI83+AL83+AO83+AR83+AU83+AX83+BA83)</f>
        <v>68</v>
      </c>
      <c r="V83" s="511"/>
      <c r="W83" s="510">
        <v>34</v>
      </c>
      <c r="X83" s="511"/>
      <c r="Y83" s="510"/>
      <c r="Z83" s="511"/>
      <c r="AA83" s="510">
        <v>34</v>
      </c>
      <c r="AB83" s="511"/>
      <c r="AC83" s="517"/>
      <c r="AD83" s="512"/>
      <c r="AE83" s="577"/>
      <c r="AF83" s="578"/>
      <c r="AG83" s="712"/>
      <c r="AH83" s="582"/>
      <c r="AI83" s="578"/>
      <c r="AJ83" s="712"/>
      <c r="AK83" s="582">
        <v>130</v>
      </c>
      <c r="AL83" s="578">
        <v>68</v>
      </c>
      <c r="AM83" s="713">
        <v>3</v>
      </c>
      <c r="AN83" s="582"/>
      <c r="AO83" s="578"/>
      <c r="AP83" s="712"/>
      <c r="AQ83" s="582"/>
      <c r="AR83" s="578"/>
      <c r="AS83" s="699"/>
      <c r="AT83" s="582"/>
      <c r="AU83" s="578"/>
      <c r="AV83" s="713"/>
      <c r="AW83" s="582"/>
      <c r="AX83" s="578"/>
      <c r="AY83" s="713"/>
      <c r="AZ83" s="578"/>
      <c r="BA83" s="578"/>
      <c r="BB83" s="578"/>
      <c r="BC83" s="583">
        <f>AG83+AJ83+AM83+AP83+AS83+AV83+AY83+BB83</f>
        <v>3</v>
      </c>
      <c r="BD83" s="584"/>
      <c r="BE83" s="585"/>
      <c r="BF83" s="714" t="s">
        <v>210</v>
      </c>
      <c r="BG83" s="714"/>
      <c r="BH83" s="714"/>
      <c r="BI83" s="715"/>
      <c r="BJ83" s="113"/>
      <c r="BK83" s="402">
        <f t="shared" si="2"/>
        <v>0</v>
      </c>
      <c r="BL83" s="164">
        <f>W83+Y83+AA83+AC83-U83</f>
        <v>0</v>
      </c>
      <c r="BM83" s="49">
        <f>U83*1.5</f>
        <v>102</v>
      </c>
      <c r="BN83" s="49">
        <f t="shared" si="29"/>
        <v>130</v>
      </c>
      <c r="BO83" s="44">
        <f t="shared" si="30"/>
        <v>3.25</v>
      </c>
      <c r="BP83" s="141">
        <f t="shared" si="31"/>
        <v>3</v>
      </c>
      <c r="BQ83" s="153">
        <f t="shared" si="32"/>
        <v>0.25</v>
      </c>
      <c r="BR83" s="149">
        <f t="shared" si="33"/>
        <v>22.666666666666668</v>
      </c>
      <c r="BS83" s="49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</row>
    <row r="84" spans="1:238" s="7" customFormat="1" ht="60" customHeight="1" thickBot="1">
      <c r="A84" s="403" t="s">
        <v>231</v>
      </c>
      <c r="B84" s="404"/>
      <c r="C84" s="405" t="s">
        <v>408</v>
      </c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6"/>
      <c r="P84" s="406"/>
      <c r="Q84" s="406"/>
      <c r="R84" s="463"/>
      <c r="S84" s="466">
        <f t="shared" si="4"/>
        <v>398</v>
      </c>
      <c r="T84" s="421"/>
      <c r="U84" s="409">
        <f>SUM(U85:V87)</f>
        <v>170</v>
      </c>
      <c r="V84" s="409"/>
      <c r="W84" s="409">
        <f>SUM(W85:X87)</f>
        <v>84</v>
      </c>
      <c r="X84" s="409"/>
      <c r="Y84" s="409">
        <f>SUM(Y85:Z87)</f>
        <v>0</v>
      </c>
      <c r="Z84" s="409"/>
      <c r="AA84" s="409">
        <f>SUM(AA85:AB87)</f>
        <v>86</v>
      </c>
      <c r="AB84" s="409"/>
      <c r="AC84" s="471">
        <f>SUM(AC85:AD87)</f>
        <v>0</v>
      </c>
      <c r="AD84" s="409"/>
      <c r="AE84" s="496">
        <f aca="true" t="shared" si="34" ref="AE84:BB84">SUM(AE85:AE87)</f>
        <v>0</v>
      </c>
      <c r="AF84" s="496">
        <f t="shared" si="34"/>
        <v>0</v>
      </c>
      <c r="AG84" s="496">
        <f t="shared" si="34"/>
        <v>0</v>
      </c>
      <c r="AH84" s="496">
        <f t="shared" si="34"/>
        <v>0</v>
      </c>
      <c r="AI84" s="496">
        <f t="shared" si="34"/>
        <v>0</v>
      </c>
      <c r="AJ84" s="496">
        <f t="shared" si="34"/>
        <v>0</v>
      </c>
      <c r="AK84" s="496">
        <f t="shared" si="34"/>
        <v>0</v>
      </c>
      <c r="AL84" s="496">
        <f t="shared" si="34"/>
        <v>0</v>
      </c>
      <c r="AM84" s="496">
        <f t="shared" si="34"/>
        <v>0</v>
      </c>
      <c r="AN84" s="496">
        <f t="shared" si="34"/>
        <v>138</v>
      </c>
      <c r="AO84" s="496">
        <f>SUM(AO85:AO87)</f>
        <v>84</v>
      </c>
      <c r="AP84" s="496">
        <f t="shared" si="34"/>
        <v>3</v>
      </c>
      <c r="AQ84" s="496">
        <f t="shared" si="34"/>
        <v>260</v>
      </c>
      <c r="AR84" s="496">
        <f t="shared" si="34"/>
        <v>86</v>
      </c>
      <c r="AS84" s="496">
        <f t="shared" si="34"/>
        <v>8</v>
      </c>
      <c r="AT84" s="496">
        <f t="shared" si="34"/>
        <v>0</v>
      </c>
      <c r="AU84" s="496">
        <f t="shared" si="34"/>
        <v>0</v>
      </c>
      <c r="AV84" s="496">
        <f t="shared" si="34"/>
        <v>0</v>
      </c>
      <c r="AW84" s="496">
        <f t="shared" si="34"/>
        <v>0</v>
      </c>
      <c r="AX84" s="496">
        <f t="shared" si="34"/>
        <v>0</v>
      </c>
      <c r="AY84" s="496">
        <f t="shared" si="34"/>
        <v>0</v>
      </c>
      <c r="AZ84" s="496">
        <f t="shared" si="34"/>
        <v>0</v>
      </c>
      <c r="BA84" s="496">
        <f t="shared" si="34"/>
        <v>0</v>
      </c>
      <c r="BB84" s="496">
        <f t="shared" si="34"/>
        <v>0</v>
      </c>
      <c r="BC84" s="497">
        <f>SUM(BC85:BE87)</f>
        <v>11</v>
      </c>
      <c r="BD84" s="498"/>
      <c r="BE84" s="498"/>
      <c r="BF84" s="622"/>
      <c r="BG84" s="411"/>
      <c r="BH84" s="411"/>
      <c r="BI84" s="412"/>
      <c r="BJ84" s="113"/>
      <c r="BK84" s="402">
        <f aca="true" t="shared" si="35" ref="BK84:BK91">AZ84+AW84+AT84+AQ84+AN84+AK84+AH84+AE84-S84</f>
        <v>0</v>
      </c>
      <c r="BL84" s="113"/>
      <c r="BM84" s="49">
        <f>U84*1.5+36</f>
        <v>291</v>
      </c>
      <c r="BN84" s="49">
        <f t="shared" si="29"/>
        <v>398</v>
      </c>
      <c r="BO84" s="44">
        <f t="shared" si="30"/>
        <v>9.95</v>
      </c>
      <c r="BP84" s="141">
        <f t="shared" si="31"/>
        <v>11</v>
      </c>
      <c r="BQ84" s="153">
        <f t="shared" si="32"/>
        <v>-1.0500000000000007</v>
      </c>
      <c r="BR84" s="149">
        <f t="shared" si="33"/>
        <v>15.454545454545455</v>
      </c>
      <c r="BS84" s="49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</row>
    <row r="85" spans="1:238" s="7" customFormat="1" ht="30" customHeight="1">
      <c r="A85" s="525" t="s">
        <v>251</v>
      </c>
      <c r="B85" s="526"/>
      <c r="C85" s="623" t="s">
        <v>30</v>
      </c>
      <c r="D85" s="623"/>
      <c r="E85" s="623"/>
      <c r="F85" s="623"/>
      <c r="G85" s="623"/>
      <c r="H85" s="623"/>
      <c r="I85" s="623"/>
      <c r="J85" s="623"/>
      <c r="K85" s="623"/>
      <c r="L85" s="623"/>
      <c r="M85" s="623"/>
      <c r="N85" s="623"/>
      <c r="O85" s="528">
        <v>4</v>
      </c>
      <c r="P85" s="528"/>
      <c r="Q85" s="528"/>
      <c r="R85" s="540"/>
      <c r="S85" s="419">
        <f t="shared" si="4"/>
        <v>138</v>
      </c>
      <c r="T85" s="420"/>
      <c r="U85" s="530">
        <f>AF85+AI85+AL85+AO85+AR85+AU85+AX85+BA85</f>
        <v>84</v>
      </c>
      <c r="V85" s="528"/>
      <c r="W85" s="528">
        <v>50</v>
      </c>
      <c r="X85" s="528"/>
      <c r="Y85" s="531">
        <v>0</v>
      </c>
      <c r="Z85" s="531"/>
      <c r="AA85" s="528">
        <v>34</v>
      </c>
      <c r="AB85" s="528"/>
      <c r="AC85" s="532"/>
      <c r="AD85" s="529"/>
      <c r="AE85" s="425"/>
      <c r="AF85" s="425"/>
      <c r="AG85" s="428"/>
      <c r="AH85" s="427"/>
      <c r="AI85" s="425"/>
      <c r="AJ85" s="428"/>
      <c r="AK85" s="427"/>
      <c r="AL85" s="425"/>
      <c r="AM85" s="426"/>
      <c r="AN85" s="518">
        <v>138</v>
      </c>
      <c r="AO85" s="425">
        <v>84</v>
      </c>
      <c r="AP85" s="426">
        <v>3</v>
      </c>
      <c r="AQ85" s="427"/>
      <c r="AR85" s="425"/>
      <c r="AS85" s="428"/>
      <c r="AT85" s="427"/>
      <c r="AU85" s="425"/>
      <c r="AV85" s="428"/>
      <c r="AW85" s="427"/>
      <c r="AX85" s="425"/>
      <c r="AY85" s="426"/>
      <c r="AZ85" s="427"/>
      <c r="BA85" s="425"/>
      <c r="BB85" s="425"/>
      <c r="BC85" s="533">
        <f>AG85+AJ85+AM85+AP85+AS85+AV85+AY85+BB85</f>
        <v>3</v>
      </c>
      <c r="BD85" s="534"/>
      <c r="BE85" s="534"/>
      <c r="BF85" s="596" t="s">
        <v>263</v>
      </c>
      <c r="BG85" s="535"/>
      <c r="BH85" s="535"/>
      <c r="BI85" s="536"/>
      <c r="BJ85" s="113">
        <v>1</v>
      </c>
      <c r="BK85" s="402">
        <f t="shared" si="35"/>
        <v>0</v>
      </c>
      <c r="BL85" s="164">
        <f>W85+Y85+AA85+AC85-U85</f>
        <v>0</v>
      </c>
      <c r="BM85" s="49">
        <f>U85*1.5+36</f>
        <v>162</v>
      </c>
      <c r="BN85" s="49">
        <f t="shared" si="29"/>
        <v>138</v>
      </c>
      <c r="BO85" s="44">
        <f t="shared" si="30"/>
        <v>3.45</v>
      </c>
      <c r="BP85" s="141">
        <f t="shared" si="31"/>
        <v>3</v>
      </c>
      <c r="BQ85" s="153">
        <f t="shared" si="32"/>
        <v>0.4500000000000002</v>
      </c>
      <c r="BR85" s="149">
        <f t="shared" si="33"/>
        <v>28</v>
      </c>
      <c r="BS85" s="49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</row>
    <row r="86" spans="1:238" s="7" customFormat="1" ht="30" customHeight="1">
      <c r="A86" s="414" t="s">
        <v>252</v>
      </c>
      <c r="B86" s="415"/>
      <c r="C86" s="542" t="s">
        <v>35</v>
      </c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417">
        <v>5</v>
      </c>
      <c r="P86" s="417"/>
      <c r="Q86" s="417"/>
      <c r="R86" s="418"/>
      <c r="S86" s="419">
        <f t="shared" si="4"/>
        <v>200</v>
      </c>
      <c r="T86" s="420"/>
      <c r="U86" s="538">
        <f>AF86+AI86+AL86+AO86+AR86+AU86+AX86+BA86</f>
        <v>86</v>
      </c>
      <c r="V86" s="417"/>
      <c r="W86" s="417">
        <v>34</v>
      </c>
      <c r="X86" s="417"/>
      <c r="Y86" s="716"/>
      <c r="Z86" s="716"/>
      <c r="AA86" s="417">
        <v>52</v>
      </c>
      <c r="AB86" s="417"/>
      <c r="AC86" s="511"/>
      <c r="AD86" s="418"/>
      <c r="AE86" s="541"/>
      <c r="AF86" s="434"/>
      <c r="AG86" s="438"/>
      <c r="AH86" s="437"/>
      <c r="AI86" s="434"/>
      <c r="AJ86" s="438"/>
      <c r="AK86" s="437"/>
      <c r="AL86" s="434"/>
      <c r="AM86" s="438"/>
      <c r="AN86" s="437"/>
      <c r="AO86" s="434"/>
      <c r="AP86" s="438"/>
      <c r="AQ86" s="436">
        <v>200</v>
      </c>
      <c r="AR86" s="434">
        <v>86</v>
      </c>
      <c r="AS86" s="435">
        <v>6</v>
      </c>
      <c r="AT86" s="436"/>
      <c r="AU86" s="434"/>
      <c r="AV86" s="435"/>
      <c r="AW86" s="437"/>
      <c r="AX86" s="434"/>
      <c r="AY86" s="435"/>
      <c r="AZ86" s="437"/>
      <c r="BA86" s="434"/>
      <c r="BB86" s="592"/>
      <c r="BC86" s="429">
        <f>AG86+AJ86+AM86+AP86+AS86+AV86+AY86+BB86</f>
        <v>6</v>
      </c>
      <c r="BD86" s="430"/>
      <c r="BE86" s="430"/>
      <c r="BF86" s="544" t="s">
        <v>264</v>
      </c>
      <c r="BG86" s="431"/>
      <c r="BH86" s="431"/>
      <c r="BI86" s="432"/>
      <c r="BJ86" s="113">
        <v>1</v>
      </c>
      <c r="BK86" s="402">
        <f t="shared" si="35"/>
        <v>0</v>
      </c>
      <c r="BL86" s="164">
        <f>W86+Y86+AA86+AC86-U86</f>
        <v>0</v>
      </c>
      <c r="BM86" s="49">
        <f>U86*1.5+36</f>
        <v>165</v>
      </c>
      <c r="BN86" s="49">
        <f t="shared" si="29"/>
        <v>200</v>
      </c>
      <c r="BO86" s="44">
        <f t="shared" si="30"/>
        <v>5</v>
      </c>
      <c r="BP86" s="141">
        <f t="shared" si="31"/>
        <v>6</v>
      </c>
      <c r="BQ86" s="153">
        <f t="shared" si="32"/>
        <v>-1</v>
      </c>
      <c r="BR86" s="149">
        <f t="shared" si="33"/>
        <v>14.333333333333334</v>
      </c>
      <c r="BS86" s="49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</row>
    <row r="87" spans="1:238" s="7" customFormat="1" ht="60" customHeight="1" thickBot="1">
      <c r="A87" s="439"/>
      <c r="B87" s="440"/>
      <c r="C87" s="717" t="s">
        <v>401</v>
      </c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442"/>
      <c r="P87" s="442"/>
      <c r="Q87" s="442"/>
      <c r="R87" s="443"/>
      <c r="S87" s="419">
        <f t="shared" si="4"/>
        <v>60</v>
      </c>
      <c r="T87" s="420"/>
      <c r="U87" s="547"/>
      <c r="V87" s="442"/>
      <c r="W87" s="442"/>
      <c r="X87" s="442"/>
      <c r="Y87" s="548"/>
      <c r="Z87" s="548"/>
      <c r="AA87" s="442"/>
      <c r="AB87" s="442"/>
      <c r="AC87" s="549"/>
      <c r="AD87" s="443"/>
      <c r="AE87" s="550"/>
      <c r="AF87" s="551"/>
      <c r="AG87" s="552"/>
      <c r="AH87" s="553"/>
      <c r="AI87" s="551"/>
      <c r="AJ87" s="552"/>
      <c r="AK87" s="553"/>
      <c r="AL87" s="551"/>
      <c r="AM87" s="552"/>
      <c r="AN87" s="553"/>
      <c r="AO87" s="551"/>
      <c r="AP87" s="552"/>
      <c r="AQ87" s="553">
        <v>60</v>
      </c>
      <c r="AR87" s="551"/>
      <c r="AS87" s="555">
        <v>2</v>
      </c>
      <c r="AT87" s="553"/>
      <c r="AU87" s="551"/>
      <c r="AV87" s="555"/>
      <c r="AW87" s="553"/>
      <c r="AX87" s="551"/>
      <c r="AY87" s="555"/>
      <c r="AZ87" s="553"/>
      <c r="BA87" s="551"/>
      <c r="BB87" s="556"/>
      <c r="BC87" s="448">
        <f>AG87+AJ87+AM87+AP87+AS87+AV87+AY87+BB87</f>
        <v>2</v>
      </c>
      <c r="BD87" s="449"/>
      <c r="BE87" s="449"/>
      <c r="BF87" s="557"/>
      <c r="BG87" s="450"/>
      <c r="BH87" s="450"/>
      <c r="BI87" s="451"/>
      <c r="BJ87" s="113"/>
      <c r="BK87" s="402">
        <f t="shared" si="35"/>
        <v>0</v>
      </c>
      <c r="BL87" s="164">
        <f>W87+Y87+AA87+AC87-U87</f>
        <v>0</v>
      </c>
      <c r="BM87" s="49">
        <f>U87*1.5</f>
        <v>0</v>
      </c>
      <c r="BN87" s="49">
        <f t="shared" si="29"/>
        <v>60</v>
      </c>
      <c r="BO87" s="44">
        <f t="shared" si="30"/>
        <v>1.5</v>
      </c>
      <c r="BP87" s="141">
        <f t="shared" si="31"/>
        <v>2</v>
      </c>
      <c r="BQ87" s="153">
        <f t="shared" si="32"/>
        <v>-0.5</v>
      </c>
      <c r="BR87" s="149">
        <f t="shared" si="33"/>
        <v>0</v>
      </c>
      <c r="BS87" s="49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</row>
    <row r="88" spans="1:238" s="7" customFormat="1" ht="60" customHeight="1" thickBot="1">
      <c r="A88" s="718" t="s">
        <v>233</v>
      </c>
      <c r="B88" s="719"/>
      <c r="C88" s="720" t="s">
        <v>411</v>
      </c>
      <c r="D88" s="674"/>
      <c r="E88" s="674"/>
      <c r="F88" s="674"/>
      <c r="G88" s="674"/>
      <c r="H88" s="674"/>
      <c r="I88" s="674"/>
      <c r="J88" s="674"/>
      <c r="K88" s="674"/>
      <c r="L88" s="674"/>
      <c r="M88" s="674"/>
      <c r="N88" s="675"/>
      <c r="O88" s="721"/>
      <c r="P88" s="722"/>
      <c r="Q88" s="721"/>
      <c r="R88" s="723"/>
      <c r="S88" s="466">
        <f t="shared" si="4"/>
        <v>544</v>
      </c>
      <c r="T88" s="421"/>
      <c r="U88" s="467">
        <f>SUM(U89:V92)</f>
        <v>320</v>
      </c>
      <c r="V88" s="468"/>
      <c r="W88" s="467">
        <f>SUM(W89:X92)</f>
        <v>144</v>
      </c>
      <c r="X88" s="468"/>
      <c r="Y88" s="467">
        <f>SUM(Y89:Z92)</f>
        <v>42</v>
      </c>
      <c r="Z88" s="468"/>
      <c r="AA88" s="467">
        <f>SUM(AA89:AB92)</f>
        <v>134</v>
      </c>
      <c r="AB88" s="468"/>
      <c r="AC88" s="561">
        <f>SUM(AC89:AD92)</f>
        <v>0</v>
      </c>
      <c r="AD88" s="468"/>
      <c r="AE88" s="410">
        <f>SUM(AE89:AE92)</f>
        <v>0</v>
      </c>
      <c r="AF88" s="496">
        <f aca="true" t="shared" si="36" ref="AF88:BB88">SUM(AF89:AF92)</f>
        <v>0</v>
      </c>
      <c r="AG88" s="496">
        <f t="shared" si="36"/>
        <v>0</v>
      </c>
      <c r="AH88" s="496">
        <f t="shared" si="36"/>
        <v>0</v>
      </c>
      <c r="AI88" s="496">
        <f t="shared" si="36"/>
        <v>0</v>
      </c>
      <c r="AJ88" s="496">
        <f t="shared" si="36"/>
        <v>0</v>
      </c>
      <c r="AK88" s="496">
        <f t="shared" si="36"/>
        <v>0</v>
      </c>
      <c r="AL88" s="496">
        <f t="shared" si="36"/>
        <v>0</v>
      </c>
      <c r="AM88" s="496">
        <f t="shared" si="36"/>
        <v>0</v>
      </c>
      <c r="AN88" s="496">
        <f t="shared" si="36"/>
        <v>0</v>
      </c>
      <c r="AO88" s="496">
        <f t="shared" si="36"/>
        <v>0</v>
      </c>
      <c r="AP88" s="496">
        <f t="shared" si="36"/>
        <v>0</v>
      </c>
      <c r="AQ88" s="496">
        <f t="shared" si="36"/>
        <v>130</v>
      </c>
      <c r="AR88" s="496">
        <f t="shared" si="36"/>
        <v>68</v>
      </c>
      <c r="AS88" s="496">
        <f t="shared" si="36"/>
        <v>3</v>
      </c>
      <c r="AT88" s="496">
        <f t="shared" si="36"/>
        <v>414</v>
      </c>
      <c r="AU88" s="496">
        <f>SUM(AU89:AU92)</f>
        <v>252</v>
      </c>
      <c r="AV88" s="496">
        <f t="shared" si="36"/>
        <v>9</v>
      </c>
      <c r="AW88" s="496">
        <f t="shared" si="36"/>
        <v>0</v>
      </c>
      <c r="AX88" s="496">
        <f t="shared" si="36"/>
        <v>0</v>
      </c>
      <c r="AY88" s="496">
        <f t="shared" si="36"/>
        <v>0</v>
      </c>
      <c r="AZ88" s="496">
        <f t="shared" si="36"/>
        <v>0</v>
      </c>
      <c r="BA88" s="496">
        <f t="shared" si="36"/>
        <v>0</v>
      </c>
      <c r="BB88" s="496">
        <f t="shared" si="36"/>
        <v>0</v>
      </c>
      <c r="BC88" s="650">
        <f>SUM(BC89:BE92)</f>
        <v>12</v>
      </c>
      <c r="BD88" s="561"/>
      <c r="BE88" s="468"/>
      <c r="BF88" s="473"/>
      <c r="BG88" s="473"/>
      <c r="BH88" s="473"/>
      <c r="BI88" s="474"/>
      <c r="BJ88" s="113"/>
      <c r="BK88" s="402">
        <f t="shared" si="35"/>
        <v>0</v>
      </c>
      <c r="BL88" s="113"/>
      <c r="BM88" s="49">
        <f aca="true" t="shared" si="37" ref="BM88:BM94">U88*1.5+36</f>
        <v>516</v>
      </c>
      <c r="BN88" s="49">
        <f aca="true" t="shared" si="38" ref="BN88:BN94">S88</f>
        <v>544</v>
      </c>
      <c r="BO88" s="44">
        <f aca="true" t="shared" si="39" ref="BO88:BO94">BN88/40</f>
        <v>13.6</v>
      </c>
      <c r="BP88" s="141">
        <f aca="true" t="shared" si="40" ref="BP88:BP93">BC88</f>
        <v>12</v>
      </c>
      <c r="BQ88" s="153">
        <f aca="true" t="shared" si="41" ref="BQ88:BQ93">BO88-BP88</f>
        <v>1.5999999999999996</v>
      </c>
      <c r="BR88" s="149">
        <f aca="true" t="shared" si="42" ref="BR88:BR94">U88/BC88</f>
        <v>26.666666666666668</v>
      </c>
      <c r="BS88" s="49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</row>
    <row r="89" spans="1:238" s="10" customFormat="1" ht="56.25" customHeight="1">
      <c r="A89" s="651" t="s">
        <v>234</v>
      </c>
      <c r="B89" s="652"/>
      <c r="C89" s="701" t="s">
        <v>292</v>
      </c>
      <c r="D89" s="702"/>
      <c r="E89" s="702"/>
      <c r="F89" s="702"/>
      <c r="G89" s="702"/>
      <c r="H89" s="702"/>
      <c r="I89" s="702"/>
      <c r="J89" s="702"/>
      <c r="K89" s="702"/>
      <c r="L89" s="702"/>
      <c r="M89" s="702"/>
      <c r="N89" s="703"/>
      <c r="O89" s="540">
        <v>5</v>
      </c>
      <c r="P89" s="532"/>
      <c r="Q89" s="540"/>
      <c r="R89" s="724"/>
      <c r="S89" s="419">
        <f t="shared" si="4"/>
        <v>130</v>
      </c>
      <c r="T89" s="420"/>
      <c r="U89" s="725">
        <f>AF89+AI89+AL89+AO89+AR89+AU89+AX89+BA89+BD89</f>
        <v>68</v>
      </c>
      <c r="V89" s="726"/>
      <c r="W89" s="727">
        <v>34</v>
      </c>
      <c r="X89" s="488"/>
      <c r="Y89" s="727"/>
      <c r="Z89" s="488"/>
      <c r="AA89" s="727">
        <v>34</v>
      </c>
      <c r="AB89" s="488"/>
      <c r="AC89" s="728"/>
      <c r="AD89" s="729"/>
      <c r="AE89" s="730"/>
      <c r="AF89" s="731"/>
      <c r="AG89" s="732"/>
      <c r="AH89" s="733"/>
      <c r="AI89" s="731"/>
      <c r="AJ89" s="732"/>
      <c r="AK89" s="733"/>
      <c r="AL89" s="731"/>
      <c r="AM89" s="732"/>
      <c r="AN89" s="733"/>
      <c r="AO89" s="731"/>
      <c r="AP89" s="732"/>
      <c r="AQ89" s="734">
        <v>130</v>
      </c>
      <c r="AR89" s="731">
        <v>68</v>
      </c>
      <c r="AS89" s="735">
        <v>3</v>
      </c>
      <c r="AT89" s="733"/>
      <c r="AU89" s="731"/>
      <c r="AV89" s="732"/>
      <c r="AW89" s="733"/>
      <c r="AX89" s="731"/>
      <c r="AY89" s="736"/>
      <c r="AZ89" s="731"/>
      <c r="BA89" s="731"/>
      <c r="BB89" s="731"/>
      <c r="BC89" s="737">
        <f>AG89+AJ89+AM89+AP89+AS89+AV89+AY89+BB89</f>
        <v>3</v>
      </c>
      <c r="BD89" s="738"/>
      <c r="BE89" s="739"/>
      <c r="BF89" s="588" t="s">
        <v>265</v>
      </c>
      <c r="BG89" s="588"/>
      <c r="BH89" s="588"/>
      <c r="BI89" s="589"/>
      <c r="BJ89" s="113">
        <v>1</v>
      </c>
      <c r="BK89" s="402">
        <f t="shared" si="35"/>
        <v>0</v>
      </c>
      <c r="BL89" s="164">
        <f>W89+Y89+AA89+AC89-U89</f>
        <v>0</v>
      </c>
      <c r="BM89" s="49">
        <f t="shared" si="37"/>
        <v>138</v>
      </c>
      <c r="BN89" s="49">
        <f t="shared" si="38"/>
        <v>130</v>
      </c>
      <c r="BO89" s="44">
        <f t="shared" si="39"/>
        <v>3.25</v>
      </c>
      <c r="BP89" s="141">
        <f t="shared" si="40"/>
        <v>3</v>
      </c>
      <c r="BQ89" s="153">
        <f t="shared" si="41"/>
        <v>0.25</v>
      </c>
      <c r="BR89" s="149">
        <f t="shared" si="42"/>
        <v>22.666666666666668</v>
      </c>
      <c r="BS89" s="49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1:238" s="10" customFormat="1" ht="41.25" customHeight="1">
      <c r="A90" s="505" t="s">
        <v>235</v>
      </c>
      <c r="B90" s="506"/>
      <c r="C90" s="679" t="s">
        <v>293</v>
      </c>
      <c r="D90" s="680"/>
      <c r="E90" s="680"/>
      <c r="F90" s="680"/>
      <c r="G90" s="680"/>
      <c r="H90" s="680"/>
      <c r="I90" s="680"/>
      <c r="J90" s="680"/>
      <c r="K90" s="680"/>
      <c r="L90" s="680"/>
      <c r="M90" s="680"/>
      <c r="N90" s="681"/>
      <c r="O90" s="510">
        <v>6</v>
      </c>
      <c r="P90" s="511"/>
      <c r="Q90" s="510"/>
      <c r="R90" s="517"/>
      <c r="S90" s="419">
        <f t="shared" si="4"/>
        <v>138</v>
      </c>
      <c r="T90" s="420"/>
      <c r="U90" s="513">
        <f>AF90+AI90+AL90+AO90+AR90+AU90+AX90+BA90+BD90</f>
        <v>84</v>
      </c>
      <c r="V90" s="514"/>
      <c r="W90" s="510">
        <v>34</v>
      </c>
      <c r="X90" s="511"/>
      <c r="Y90" s="510"/>
      <c r="Z90" s="511"/>
      <c r="AA90" s="510">
        <v>50</v>
      </c>
      <c r="AB90" s="511"/>
      <c r="AC90" s="575"/>
      <c r="AD90" s="740"/>
      <c r="AE90" s="577"/>
      <c r="AF90" s="578"/>
      <c r="AG90" s="712"/>
      <c r="AH90" s="582"/>
      <c r="AI90" s="578"/>
      <c r="AJ90" s="712"/>
      <c r="AK90" s="582"/>
      <c r="AL90" s="578"/>
      <c r="AM90" s="712"/>
      <c r="AN90" s="582"/>
      <c r="AO90" s="578"/>
      <c r="AP90" s="712"/>
      <c r="AQ90" s="579"/>
      <c r="AR90" s="578"/>
      <c r="AS90" s="699"/>
      <c r="AT90" s="582">
        <v>138</v>
      </c>
      <c r="AU90" s="578">
        <v>84</v>
      </c>
      <c r="AV90" s="713">
        <v>3</v>
      </c>
      <c r="AW90" s="582"/>
      <c r="AX90" s="578"/>
      <c r="AY90" s="713"/>
      <c r="AZ90" s="578"/>
      <c r="BA90" s="578"/>
      <c r="BB90" s="578"/>
      <c r="BC90" s="583">
        <f>AG90+AJ90+AM90+AP90+AS90+AV90+AY90+BB90</f>
        <v>3</v>
      </c>
      <c r="BD90" s="584"/>
      <c r="BE90" s="585"/>
      <c r="BF90" s="523" t="s">
        <v>266</v>
      </c>
      <c r="BG90" s="523"/>
      <c r="BH90" s="523"/>
      <c r="BI90" s="524"/>
      <c r="BJ90" s="113">
        <v>1</v>
      </c>
      <c r="BK90" s="402">
        <f t="shared" si="35"/>
        <v>0</v>
      </c>
      <c r="BL90" s="164">
        <f>W90+Y90+AA90+AC90-U90</f>
        <v>0</v>
      </c>
      <c r="BM90" s="49">
        <f t="shared" si="37"/>
        <v>162</v>
      </c>
      <c r="BN90" s="49">
        <f t="shared" si="38"/>
        <v>138</v>
      </c>
      <c r="BO90" s="44">
        <f t="shared" si="39"/>
        <v>3.45</v>
      </c>
      <c r="BP90" s="141">
        <f t="shared" si="40"/>
        <v>3</v>
      </c>
      <c r="BQ90" s="153">
        <f t="shared" si="41"/>
        <v>0.4500000000000002</v>
      </c>
      <c r="BR90" s="149">
        <f t="shared" si="42"/>
        <v>28</v>
      </c>
      <c r="BS90" s="49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1:238" s="10" customFormat="1" ht="63.75" customHeight="1">
      <c r="A91" s="505" t="s">
        <v>308</v>
      </c>
      <c r="B91" s="506"/>
      <c r="C91" s="679" t="s">
        <v>294</v>
      </c>
      <c r="D91" s="680"/>
      <c r="E91" s="680"/>
      <c r="F91" s="680"/>
      <c r="G91" s="680"/>
      <c r="H91" s="680"/>
      <c r="I91" s="680"/>
      <c r="J91" s="680"/>
      <c r="K91" s="680"/>
      <c r="L91" s="680"/>
      <c r="M91" s="680"/>
      <c r="N91" s="681"/>
      <c r="O91" s="510"/>
      <c r="P91" s="511"/>
      <c r="Q91" s="510">
        <v>6</v>
      </c>
      <c r="R91" s="517"/>
      <c r="S91" s="419">
        <f t="shared" si="4"/>
        <v>138</v>
      </c>
      <c r="T91" s="420"/>
      <c r="U91" s="513">
        <f>AF91+AI91+AL91+AO91+AR91+AU91+AX91+BA91+BD91</f>
        <v>84</v>
      </c>
      <c r="V91" s="514"/>
      <c r="W91" s="510">
        <v>42</v>
      </c>
      <c r="X91" s="511"/>
      <c r="Y91" s="510">
        <v>42</v>
      </c>
      <c r="Z91" s="511"/>
      <c r="AA91" s="510"/>
      <c r="AB91" s="511"/>
      <c r="AC91" s="575"/>
      <c r="AD91" s="740"/>
      <c r="AE91" s="577"/>
      <c r="AF91" s="578"/>
      <c r="AG91" s="712"/>
      <c r="AH91" s="582"/>
      <c r="AI91" s="578"/>
      <c r="AJ91" s="712"/>
      <c r="AK91" s="582"/>
      <c r="AL91" s="578"/>
      <c r="AM91" s="712"/>
      <c r="AN91" s="582"/>
      <c r="AO91" s="578"/>
      <c r="AP91" s="712"/>
      <c r="AQ91" s="579"/>
      <c r="AR91" s="578"/>
      <c r="AS91" s="699"/>
      <c r="AT91" s="582">
        <v>138</v>
      </c>
      <c r="AU91" s="578">
        <v>84</v>
      </c>
      <c r="AV91" s="713">
        <v>3</v>
      </c>
      <c r="AW91" s="582"/>
      <c r="AX91" s="578"/>
      <c r="AY91" s="713"/>
      <c r="AZ91" s="578"/>
      <c r="BA91" s="578"/>
      <c r="BB91" s="578"/>
      <c r="BC91" s="583">
        <f>AG91+AJ91+AM91+AP91+AS91+AV91+AY91+BB91</f>
        <v>3</v>
      </c>
      <c r="BD91" s="584"/>
      <c r="BE91" s="585"/>
      <c r="BF91" s="523" t="s">
        <v>267</v>
      </c>
      <c r="BG91" s="523"/>
      <c r="BH91" s="523"/>
      <c r="BI91" s="524"/>
      <c r="BJ91" s="113">
        <v>1</v>
      </c>
      <c r="BK91" s="402">
        <f t="shared" si="35"/>
        <v>0</v>
      </c>
      <c r="BL91" s="164">
        <f>W91+Y91+AA91+AC91-U91</f>
        <v>0</v>
      </c>
      <c r="BM91" s="49">
        <f t="shared" si="37"/>
        <v>162</v>
      </c>
      <c r="BN91" s="49">
        <f t="shared" si="38"/>
        <v>138</v>
      </c>
      <c r="BO91" s="44">
        <f t="shared" si="39"/>
        <v>3.45</v>
      </c>
      <c r="BP91" s="141">
        <f t="shared" si="40"/>
        <v>3</v>
      </c>
      <c r="BQ91" s="153">
        <f t="shared" si="41"/>
        <v>0.4500000000000002</v>
      </c>
      <c r="BR91" s="149">
        <f t="shared" si="42"/>
        <v>28</v>
      </c>
      <c r="BS91" s="49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1:238" s="10" customFormat="1" ht="69.75" customHeight="1" thickBot="1">
      <c r="A92" s="741" t="s">
        <v>309</v>
      </c>
      <c r="B92" s="742"/>
      <c r="C92" s="743" t="s">
        <v>395</v>
      </c>
      <c r="D92" s="744"/>
      <c r="E92" s="744"/>
      <c r="F92" s="744"/>
      <c r="G92" s="744"/>
      <c r="H92" s="744"/>
      <c r="I92" s="744"/>
      <c r="J92" s="744"/>
      <c r="K92" s="744"/>
      <c r="L92" s="744"/>
      <c r="M92" s="744"/>
      <c r="N92" s="745"/>
      <c r="O92" s="546"/>
      <c r="P92" s="549"/>
      <c r="Q92" s="546">
        <v>6</v>
      </c>
      <c r="R92" s="746"/>
      <c r="S92" s="419">
        <f t="shared" si="4"/>
        <v>138</v>
      </c>
      <c r="T92" s="420"/>
      <c r="U92" s="725">
        <f>AF92+AI92+AL92+AO92+AR92+AU92+AX92+BA92+BD92</f>
        <v>84</v>
      </c>
      <c r="V92" s="726"/>
      <c r="W92" s="727">
        <v>34</v>
      </c>
      <c r="X92" s="488"/>
      <c r="Y92" s="727"/>
      <c r="Z92" s="488"/>
      <c r="AA92" s="727">
        <v>50</v>
      </c>
      <c r="AB92" s="488"/>
      <c r="AC92" s="747"/>
      <c r="AD92" s="748"/>
      <c r="AE92" s="749"/>
      <c r="AF92" s="750"/>
      <c r="AG92" s="751"/>
      <c r="AH92" s="752"/>
      <c r="AI92" s="750"/>
      <c r="AJ92" s="751"/>
      <c r="AK92" s="752"/>
      <c r="AL92" s="750"/>
      <c r="AM92" s="751"/>
      <c r="AN92" s="752"/>
      <c r="AO92" s="750"/>
      <c r="AP92" s="751"/>
      <c r="AQ92" s="753"/>
      <c r="AR92" s="750"/>
      <c r="AS92" s="754"/>
      <c r="AT92" s="752">
        <v>138</v>
      </c>
      <c r="AU92" s="750">
        <v>84</v>
      </c>
      <c r="AV92" s="755">
        <v>3</v>
      </c>
      <c r="AW92" s="752"/>
      <c r="AX92" s="750"/>
      <c r="AY92" s="755"/>
      <c r="AZ92" s="750"/>
      <c r="BA92" s="750"/>
      <c r="BB92" s="750"/>
      <c r="BC92" s="756">
        <f>AG92+AJ92+AM92+AP92+AS92+AV92+AY92+BB92</f>
        <v>3</v>
      </c>
      <c r="BD92" s="757"/>
      <c r="BE92" s="758"/>
      <c r="BF92" s="593" t="s">
        <v>268</v>
      </c>
      <c r="BG92" s="593"/>
      <c r="BH92" s="593"/>
      <c r="BI92" s="594"/>
      <c r="BJ92" s="113">
        <v>1</v>
      </c>
      <c r="BK92" s="402">
        <f t="shared" si="2"/>
        <v>0</v>
      </c>
      <c r="BL92" s="164">
        <f>W92+Y92+AA92+AC92-U92</f>
        <v>0</v>
      </c>
      <c r="BM92" s="49">
        <f t="shared" si="37"/>
        <v>162</v>
      </c>
      <c r="BN92" s="49">
        <f t="shared" si="38"/>
        <v>138</v>
      </c>
      <c r="BO92" s="44">
        <f t="shared" si="39"/>
        <v>3.45</v>
      </c>
      <c r="BP92" s="141">
        <f t="shared" si="40"/>
        <v>3</v>
      </c>
      <c r="BQ92" s="153">
        <f t="shared" si="41"/>
        <v>0.4500000000000002</v>
      </c>
      <c r="BR92" s="149">
        <f t="shared" si="42"/>
        <v>28</v>
      </c>
      <c r="BS92" s="49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</row>
    <row r="93" spans="1:238" s="7" customFormat="1" ht="60" customHeight="1" thickBot="1">
      <c r="A93" s="642" t="s">
        <v>347</v>
      </c>
      <c r="B93" s="643"/>
      <c r="C93" s="720" t="s">
        <v>416</v>
      </c>
      <c r="D93" s="674"/>
      <c r="E93" s="674"/>
      <c r="F93" s="674"/>
      <c r="G93" s="674"/>
      <c r="H93" s="674"/>
      <c r="I93" s="674"/>
      <c r="J93" s="674"/>
      <c r="K93" s="674"/>
      <c r="L93" s="674"/>
      <c r="M93" s="674"/>
      <c r="N93" s="675"/>
      <c r="O93" s="759"/>
      <c r="P93" s="760"/>
      <c r="Q93" s="759"/>
      <c r="R93" s="761"/>
      <c r="S93" s="466">
        <f>AE93+AH93+AK93+AN93+AQ93+AT93+AW93+AZ93</f>
        <v>1050</v>
      </c>
      <c r="T93" s="421"/>
      <c r="U93" s="467">
        <f>SUM(U94:V102)</f>
        <v>494</v>
      </c>
      <c r="V93" s="468"/>
      <c r="W93" s="467">
        <f>SUM(W94:X102)</f>
        <v>274</v>
      </c>
      <c r="X93" s="468"/>
      <c r="Y93" s="467">
        <f>SUM(Y94:Z102)</f>
        <v>68</v>
      </c>
      <c r="Z93" s="468"/>
      <c r="AA93" s="467">
        <f>SUM(AA94:AB102)</f>
        <v>152</v>
      </c>
      <c r="AB93" s="468"/>
      <c r="AC93" s="467">
        <f>SUM(AC94:AD102)</f>
        <v>0</v>
      </c>
      <c r="AD93" s="468"/>
      <c r="AE93" s="410">
        <f>SUM(AE94:AE102)</f>
        <v>0</v>
      </c>
      <c r="AF93" s="410">
        <f aca="true" t="shared" si="43" ref="AF93:BB93">SUM(AF94:AF102)</f>
        <v>0</v>
      </c>
      <c r="AG93" s="410">
        <f t="shared" si="43"/>
        <v>0</v>
      </c>
      <c r="AH93" s="410">
        <f t="shared" si="43"/>
        <v>0</v>
      </c>
      <c r="AI93" s="410">
        <f t="shared" si="43"/>
        <v>0</v>
      </c>
      <c r="AJ93" s="410">
        <f t="shared" si="43"/>
        <v>0</v>
      </c>
      <c r="AK93" s="410">
        <f t="shared" si="43"/>
        <v>0</v>
      </c>
      <c r="AL93" s="410">
        <f t="shared" si="43"/>
        <v>0</v>
      </c>
      <c r="AM93" s="410">
        <f t="shared" si="43"/>
        <v>0</v>
      </c>
      <c r="AN93" s="410">
        <f t="shared" si="43"/>
        <v>210</v>
      </c>
      <c r="AO93" s="410">
        <f t="shared" si="43"/>
        <v>86</v>
      </c>
      <c r="AP93" s="410">
        <f t="shared" si="43"/>
        <v>6</v>
      </c>
      <c r="AQ93" s="410">
        <f t="shared" si="43"/>
        <v>320</v>
      </c>
      <c r="AR93" s="410">
        <f t="shared" si="43"/>
        <v>170</v>
      </c>
      <c r="AS93" s="410">
        <f t="shared" si="43"/>
        <v>9</v>
      </c>
      <c r="AT93" s="410">
        <f t="shared" si="43"/>
        <v>260</v>
      </c>
      <c r="AU93" s="410">
        <f t="shared" si="43"/>
        <v>102</v>
      </c>
      <c r="AV93" s="410">
        <f t="shared" si="43"/>
        <v>7</v>
      </c>
      <c r="AW93" s="410">
        <f t="shared" si="43"/>
        <v>260</v>
      </c>
      <c r="AX93" s="410">
        <f t="shared" si="43"/>
        <v>136</v>
      </c>
      <c r="AY93" s="410">
        <f t="shared" si="43"/>
        <v>7</v>
      </c>
      <c r="AZ93" s="410">
        <f t="shared" si="43"/>
        <v>0</v>
      </c>
      <c r="BA93" s="410">
        <f t="shared" si="43"/>
        <v>0</v>
      </c>
      <c r="BB93" s="410">
        <f t="shared" si="43"/>
        <v>0</v>
      </c>
      <c r="BC93" s="650">
        <f>SUM(BC94:BE102)</f>
        <v>29</v>
      </c>
      <c r="BD93" s="561"/>
      <c r="BE93" s="468"/>
      <c r="BF93" s="473"/>
      <c r="BG93" s="473"/>
      <c r="BH93" s="473"/>
      <c r="BI93" s="474"/>
      <c r="BJ93" s="113"/>
      <c r="BK93" s="402">
        <f t="shared" si="2"/>
        <v>0</v>
      </c>
      <c r="BL93" s="113"/>
      <c r="BM93" s="49">
        <f t="shared" si="37"/>
        <v>777</v>
      </c>
      <c r="BN93" s="49">
        <f t="shared" si="38"/>
        <v>1050</v>
      </c>
      <c r="BO93" s="44">
        <f t="shared" si="39"/>
        <v>26.25</v>
      </c>
      <c r="BP93" s="141">
        <f t="shared" si="40"/>
        <v>29</v>
      </c>
      <c r="BQ93" s="153">
        <f t="shared" si="41"/>
        <v>-2.75</v>
      </c>
      <c r="BR93" s="149">
        <f t="shared" si="42"/>
        <v>17.03448275862069</v>
      </c>
      <c r="BS93" s="49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</row>
    <row r="94" spans="1:238" s="10" customFormat="1" ht="30" customHeight="1">
      <c r="A94" s="651" t="s">
        <v>291</v>
      </c>
      <c r="B94" s="652"/>
      <c r="C94" s="762" t="s">
        <v>68</v>
      </c>
      <c r="D94" s="763"/>
      <c r="E94" s="763"/>
      <c r="F94" s="763"/>
      <c r="G94" s="763"/>
      <c r="H94" s="763"/>
      <c r="I94" s="763"/>
      <c r="J94" s="763"/>
      <c r="K94" s="763"/>
      <c r="L94" s="763"/>
      <c r="M94" s="763"/>
      <c r="N94" s="764"/>
      <c r="O94" s="540">
        <v>4</v>
      </c>
      <c r="P94" s="532"/>
      <c r="Q94" s="540"/>
      <c r="R94" s="724"/>
      <c r="S94" s="419">
        <f t="shared" si="4"/>
        <v>210</v>
      </c>
      <c r="T94" s="420"/>
      <c r="U94" s="683">
        <f>AF94+AI94+AL94+AO94+AR94+AU94+AX94+BA94+BD94</f>
        <v>86</v>
      </c>
      <c r="V94" s="765"/>
      <c r="W94" s="540">
        <v>52</v>
      </c>
      <c r="X94" s="532"/>
      <c r="Y94" s="540"/>
      <c r="Z94" s="532"/>
      <c r="AA94" s="540">
        <v>34</v>
      </c>
      <c r="AB94" s="532"/>
      <c r="AC94" s="704"/>
      <c r="AD94" s="705"/>
      <c r="AE94" s="706"/>
      <c r="AF94" s="707"/>
      <c r="AG94" s="708"/>
      <c r="AH94" s="709"/>
      <c r="AI94" s="707"/>
      <c r="AJ94" s="708"/>
      <c r="AK94" s="709"/>
      <c r="AL94" s="707"/>
      <c r="AM94" s="708"/>
      <c r="AN94" s="711">
        <v>210</v>
      </c>
      <c r="AO94" s="707">
        <v>86</v>
      </c>
      <c r="AP94" s="710">
        <v>6</v>
      </c>
      <c r="AQ94" s="711"/>
      <c r="AR94" s="707"/>
      <c r="AS94" s="710"/>
      <c r="AT94" s="709"/>
      <c r="AU94" s="707"/>
      <c r="AV94" s="710"/>
      <c r="AW94" s="709"/>
      <c r="AX94" s="707"/>
      <c r="AY94" s="708"/>
      <c r="AZ94" s="707"/>
      <c r="BA94" s="707"/>
      <c r="BB94" s="707"/>
      <c r="BC94" s="692">
        <f aca="true" t="shared" si="44" ref="BC94:BC102">AG94+AJ94+AM94+AP94+AS94+AV94+AY94+BB94</f>
        <v>6</v>
      </c>
      <c r="BD94" s="693"/>
      <c r="BE94" s="694"/>
      <c r="BF94" s="573" t="s">
        <v>269</v>
      </c>
      <c r="BG94" s="573"/>
      <c r="BH94" s="573"/>
      <c r="BI94" s="574"/>
      <c r="BJ94" s="113">
        <v>1</v>
      </c>
      <c r="BK94" s="402">
        <f t="shared" si="2"/>
        <v>0</v>
      </c>
      <c r="BL94" s="164">
        <f>W94+Y94+AA94+AC94-U94</f>
        <v>0</v>
      </c>
      <c r="BM94" s="49">
        <f t="shared" si="37"/>
        <v>165</v>
      </c>
      <c r="BN94" s="49">
        <f t="shared" si="38"/>
        <v>210</v>
      </c>
      <c r="BO94" s="44">
        <f t="shared" si="39"/>
        <v>5.25</v>
      </c>
      <c r="BP94" s="141">
        <f t="shared" si="17"/>
        <v>6</v>
      </c>
      <c r="BQ94" s="153">
        <f t="shared" si="18"/>
        <v>-0.75</v>
      </c>
      <c r="BR94" s="149">
        <f t="shared" si="42"/>
        <v>14.333333333333334</v>
      </c>
      <c r="BS94" s="49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</row>
    <row r="95" spans="1:238" s="10" customFormat="1" ht="30" customHeight="1">
      <c r="A95" s="766" t="s">
        <v>348</v>
      </c>
      <c r="B95" s="767"/>
      <c r="C95" s="768" t="s">
        <v>31</v>
      </c>
      <c r="D95" s="769"/>
      <c r="E95" s="769"/>
      <c r="F95" s="769"/>
      <c r="G95" s="769"/>
      <c r="H95" s="769"/>
      <c r="I95" s="769"/>
      <c r="J95" s="769"/>
      <c r="K95" s="769"/>
      <c r="L95" s="769"/>
      <c r="M95" s="769"/>
      <c r="N95" s="770"/>
      <c r="O95" s="727"/>
      <c r="P95" s="488"/>
      <c r="Q95" s="727">
        <v>5</v>
      </c>
      <c r="R95" s="771"/>
      <c r="S95" s="419">
        <f t="shared" si="4"/>
        <v>120</v>
      </c>
      <c r="T95" s="420"/>
      <c r="U95" s="486">
        <f>AF95+AI95+AL95+AO95+AR95+AU95+AX95+BA95+BD95</f>
        <v>68</v>
      </c>
      <c r="V95" s="482"/>
      <c r="W95" s="727">
        <v>52</v>
      </c>
      <c r="X95" s="488"/>
      <c r="Y95" s="727"/>
      <c r="Z95" s="488"/>
      <c r="AA95" s="727">
        <v>16</v>
      </c>
      <c r="AB95" s="488"/>
      <c r="AC95" s="704"/>
      <c r="AD95" s="705"/>
      <c r="AE95" s="706"/>
      <c r="AF95" s="707"/>
      <c r="AG95" s="708"/>
      <c r="AH95" s="709"/>
      <c r="AI95" s="707"/>
      <c r="AJ95" s="708"/>
      <c r="AK95" s="709"/>
      <c r="AL95" s="707"/>
      <c r="AM95" s="708"/>
      <c r="AN95" s="711"/>
      <c r="AO95" s="707"/>
      <c r="AP95" s="710"/>
      <c r="AQ95" s="711">
        <v>120</v>
      </c>
      <c r="AR95" s="707">
        <v>68</v>
      </c>
      <c r="AS95" s="710">
        <v>3</v>
      </c>
      <c r="AT95" s="709"/>
      <c r="AU95" s="707"/>
      <c r="AV95" s="710"/>
      <c r="AW95" s="709"/>
      <c r="AX95" s="707"/>
      <c r="AY95" s="708"/>
      <c r="AZ95" s="707"/>
      <c r="BA95" s="707"/>
      <c r="BB95" s="707"/>
      <c r="BC95" s="692">
        <f t="shared" si="44"/>
        <v>3</v>
      </c>
      <c r="BD95" s="693"/>
      <c r="BE95" s="694"/>
      <c r="BF95" s="523" t="s">
        <v>319</v>
      </c>
      <c r="BG95" s="523"/>
      <c r="BH95" s="523"/>
      <c r="BI95" s="524"/>
      <c r="BJ95" s="113"/>
      <c r="BK95" s="402"/>
      <c r="BL95" s="164"/>
      <c r="BM95" s="49"/>
      <c r="BN95" s="49"/>
      <c r="BO95" s="44"/>
      <c r="BP95" s="141"/>
      <c r="BQ95" s="153"/>
      <c r="BR95" s="149"/>
      <c r="BS95" s="49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</row>
    <row r="96" spans="1:238" s="7" customFormat="1" ht="60" customHeight="1">
      <c r="A96" s="505" t="s">
        <v>349</v>
      </c>
      <c r="B96" s="506"/>
      <c r="C96" s="679" t="s">
        <v>299</v>
      </c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1"/>
      <c r="O96" s="510"/>
      <c r="P96" s="511"/>
      <c r="Q96" s="510">
        <v>5</v>
      </c>
      <c r="R96" s="517"/>
      <c r="S96" s="419">
        <f t="shared" si="4"/>
        <v>100</v>
      </c>
      <c r="T96" s="420"/>
      <c r="U96" s="538">
        <f>AF96+AI96+AL96+AO96+AR96+AU96+AX96+BA96+BD96</f>
        <v>52</v>
      </c>
      <c r="V96" s="417"/>
      <c r="W96" s="510">
        <v>34</v>
      </c>
      <c r="X96" s="511"/>
      <c r="Y96" s="510"/>
      <c r="Z96" s="511"/>
      <c r="AA96" s="510">
        <v>18</v>
      </c>
      <c r="AB96" s="511"/>
      <c r="AC96" s="517"/>
      <c r="AD96" s="512"/>
      <c r="AE96" s="541"/>
      <c r="AF96" s="434"/>
      <c r="AG96" s="438"/>
      <c r="AH96" s="437"/>
      <c r="AI96" s="434"/>
      <c r="AJ96" s="438"/>
      <c r="AK96" s="437"/>
      <c r="AL96" s="434"/>
      <c r="AM96" s="438"/>
      <c r="AN96" s="437"/>
      <c r="AO96" s="434"/>
      <c r="AP96" s="438"/>
      <c r="AQ96" s="437">
        <v>100</v>
      </c>
      <c r="AR96" s="434">
        <v>52</v>
      </c>
      <c r="AS96" s="435">
        <v>3</v>
      </c>
      <c r="AT96" s="437"/>
      <c r="AU96" s="434"/>
      <c r="AV96" s="435"/>
      <c r="AW96" s="437"/>
      <c r="AX96" s="434"/>
      <c r="AY96" s="435"/>
      <c r="AZ96" s="434"/>
      <c r="BA96" s="434"/>
      <c r="BB96" s="434"/>
      <c r="BC96" s="583">
        <f t="shared" si="44"/>
        <v>3</v>
      </c>
      <c r="BD96" s="584"/>
      <c r="BE96" s="585"/>
      <c r="BF96" s="573" t="s">
        <v>320</v>
      </c>
      <c r="BG96" s="573"/>
      <c r="BH96" s="573"/>
      <c r="BI96" s="574"/>
      <c r="BJ96" s="113"/>
      <c r="BK96" s="402">
        <f t="shared" si="2"/>
        <v>0</v>
      </c>
      <c r="BL96" s="164">
        <f>W96+Y96+AA96+AC96-U96</f>
        <v>0</v>
      </c>
      <c r="BM96" s="49">
        <f>U96*1.5</f>
        <v>78</v>
      </c>
      <c r="BN96" s="49">
        <f>S96</f>
        <v>100</v>
      </c>
      <c r="BO96" s="44">
        <f>BN96/40</f>
        <v>2.5</v>
      </c>
      <c r="BP96" s="141">
        <f t="shared" si="17"/>
        <v>3</v>
      </c>
      <c r="BQ96" s="153">
        <f t="shared" si="18"/>
        <v>-0.5</v>
      </c>
      <c r="BR96" s="149">
        <f>U96/BC96</f>
        <v>17.333333333333332</v>
      </c>
      <c r="BS96" s="49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</row>
    <row r="97" spans="1:238" s="7" customFormat="1" ht="54.75" customHeight="1">
      <c r="A97" s="505" t="s">
        <v>350</v>
      </c>
      <c r="B97" s="506"/>
      <c r="C97" s="679" t="s">
        <v>300</v>
      </c>
      <c r="D97" s="680"/>
      <c r="E97" s="680"/>
      <c r="F97" s="680"/>
      <c r="G97" s="680"/>
      <c r="H97" s="680"/>
      <c r="I97" s="680"/>
      <c r="J97" s="680"/>
      <c r="K97" s="680"/>
      <c r="L97" s="680"/>
      <c r="M97" s="680"/>
      <c r="N97" s="681"/>
      <c r="O97" s="510"/>
      <c r="P97" s="511"/>
      <c r="Q97" s="510">
        <v>5</v>
      </c>
      <c r="R97" s="517"/>
      <c r="S97" s="419">
        <f t="shared" si="4"/>
        <v>100</v>
      </c>
      <c r="T97" s="420"/>
      <c r="U97" s="538">
        <f>AF97+AI97+AL97+AO97+AR97+AU97+AX97+BA97+BD97</f>
        <v>50</v>
      </c>
      <c r="V97" s="417"/>
      <c r="W97" s="510">
        <v>34</v>
      </c>
      <c r="X97" s="511"/>
      <c r="Y97" s="510"/>
      <c r="Z97" s="511"/>
      <c r="AA97" s="510">
        <v>16</v>
      </c>
      <c r="AB97" s="511"/>
      <c r="AC97" s="517"/>
      <c r="AD97" s="512"/>
      <c r="AE97" s="541"/>
      <c r="AF97" s="434"/>
      <c r="AG97" s="438"/>
      <c r="AH97" s="437"/>
      <c r="AI97" s="434"/>
      <c r="AJ97" s="438"/>
      <c r="AK97" s="437"/>
      <c r="AL97" s="434"/>
      <c r="AM97" s="438"/>
      <c r="AN97" s="437"/>
      <c r="AO97" s="434"/>
      <c r="AP97" s="438"/>
      <c r="AQ97" s="437">
        <v>100</v>
      </c>
      <c r="AR97" s="434">
        <v>50</v>
      </c>
      <c r="AS97" s="435">
        <v>3</v>
      </c>
      <c r="AT97" s="436"/>
      <c r="AU97" s="434"/>
      <c r="AV97" s="435"/>
      <c r="AW97" s="436"/>
      <c r="AX97" s="434"/>
      <c r="AY97" s="435"/>
      <c r="AZ97" s="434"/>
      <c r="BA97" s="434"/>
      <c r="BB97" s="434"/>
      <c r="BC97" s="583">
        <f t="shared" si="44"/>
        <v>3</v>
      </c>
      <c r="BD97" s="584"/>
      <c r="BE97" s="585"/>
      <c r="BF97" s="523" t="s">
        <v>321</v>
      </c>
      <c r="BG97" s="523"/>
      <c r="BH97" s="523"/>
      <c r="BI97" s="524"/>
      <c r="BJ97" s="113">
        <v>1</v>
      </c>
      <c r="BK97" s="402">
        <f t="shared" si="2"/>
        <v>0</v>
      </c>
      <c r="BL97" s="164">
        <f>W97+Y97+AA97+AC97-U97</f>
        <v>0</v>
      </c>
      <c r="BM97" s="49">
        <f>U97*1.5+36</f>
        <v>111</v>
      </c>
      <c r="BN97" s="49">
        <f>S97</f>
        <v>100</v>
      </c>
      <c r="BO97" s="44">
        <f>BN97/40</f>
        <v>2.5</v>
      </c>
      <c r="BP97" s="141">
        <f t="shared" si="17"/>
        <v>3</v>
      </c>
      <c r="BQ97" s="153">
        <f t="shared" si="18"/>
        <v>-0.5</v>
      </c>
      <c r="BR97" s="149">
        <f>U97/BC97</f>
        <v>16.666666666666668</v>
      </c>
      <c r="BS97" s="49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</row>
    <row r="98" spans="1:238" s="7" customFormat="1" ht="42.75" customHeight="1">
      <c r="A98" s="505" t="s">
        <v>351</v>
      </c>
      <c r="B98" s="506"/>
      <c r="C98" s="679" t="s">
        <v>301</v>
      </c>
      <c r="D98" s="680"/>
      <c r="E98" s="680"/>
      <c r="F98" s="680"/>
      <c r="G98" s="680"/>
      <c r="H98" s="680"/>
      <c r="I98" s="680"/>
      <c r="J98" s="680"/>
      <c r="K98" s="680"/>
      <c r="L98" s="680"/>
      <c r="M98" s="680"/>
      <c r="N98" s="681"/>
      <c r="O98" s="510">
        <v>6</v>
      </c>
      <c r="P98" s="511"/>
      <c r="Q98" s="510"/>
      <c r="R98" s="517"/>
      <c r="S98" s="419">
        <f t="shared" si="4"/>
        <v>220</v>
      </c>
      <c r="T98" s="420"/>
      <c r="U98" s="538">
        <f>AF98+AI98+AL98+AO98+AU98+AR98+AX98+BA98+BD98</f>
        <v>102</v>
      </c>
      <c r="V98" s="417"/>
      <c r="W98" s="510">
        <v>34</v>
      </c>
      <c r="X98" s="511"/>
      <c r="Y98" s="510">
        <v>34</v>
      </c>
      <c r="Z98" s="511"/>
      <c r="AA98" s="510">
        <v>34</v>
      </c>
      <c r="AB98" s="511"/>
      <c r="AC98" s="517"/>
      <c r="AD98" s="512"/>
      <c r="AE98" s="541"/>
      <c r="AF98" s="434"/>
      <c r="AG98" s="438"/>
      <c r="AH98" s="437"/>
      <c r="AI98" s="434"/>
      <c r="AJ98" s="438"/>
      <c r="AK98" s="437"/>
      <c r="AL98" s="434"/>
      <c r="AM98" s="438"/>
      <c r="AN98" s="437"/>
      <c r="AO98" s="434"/>
      <c r="AP98" s="438"/>
      <c r="AQ98" s="437"/>
      <c r="AR98" s="434"/>
      <c r="AS98" s="438"/>
      <c r="AT98" s="437">
        <v>220</v>
      </c>
      <c r="AU98" s="434">
        <v>102</v>
      </c>
      <c r="AV98" s="435">
        <v>6</v>
      </c>
      <c r="AW98" s="437"/>
      <c r="AX98" s="434"/>
      <c r="AY98" s="435"/>
      <c r="AZ98" s="434"/>
      <c r="BA98" s="434"/>
      <c r="BB98" s="434"/>
      <c r="BC98" s="583">
        <f t="shared" si="44"/>
        <v>6</v>
      </c>
      <c r="BD98" s="584"/>
      <c r="BE98" s="585"/>
      <c r="BF98" s="588" t="s">
        <v>322</v>
      </c>
      <c r="BG98" s="588"/>
      <c r="BH98" s="588"/>
      <c r="BI98" s="589"/>
      <c r="BJ98" s="113"/>
      <c r="BK98" s="402">
        <f t="shared" si="2"/>
        <v>0</v>
      </c>
      <c r="BL98" s="164">
        <f>W98+Y98+AA98+AC98-U98</f>
        <v>0</v>
      </c>
      <c r="BM98" s="49">
        <f>U98*1.5</f>
        <v>153</v>
      </c>
      <c r="BN98" s="49">
        <f>S98</f>
        <v>220</v>
      </c>
      <c r="BO98" s="44">
        <f>BN98/40</f>
        <v>5.5</v>
      </c>
      <c r="BP98" s="141">
        <f t="shared" si="17"/>
        <v>6</v>
      </c>
      <c r="BQ98" s="153">
        <f t="shared" si="18"/>
        <v>-0.5</v>
      </c>
      <c r="BR98" s="149">
        <f>U98/BC98</f>
        <v>17</v>
      </c>
      <c r="BS98" s="49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</row>
    <row r="99" spans="1:238" s="10" customFormat="1" ht="63.75" customHeight="1">
      <c r="A99" s="741"/>
      <c r="B99" s="742"/>
      <c r="C99" s="772" t="s">
        <v>355</v>
      </c>
      <c r="D99" s="773"/>
      <c r="E99" s="773"/>
      <c r="F99" s="773"/>
      <c r="G99" s="773"/>
      <c r="H99" s="773"/>
      <c r="I99" s="773"/>
      <c r="J99" s="773"/>
      <c r="K99" s="773"/>
      <c r="L99" s="773"/>
      <c r="M99" s="773"/>
      <c r="N99" s="774"/>
      <c r="O99" s="546"/>
      <c r="P99" s="549"/>
      <c r="Q99" s="546"/>
      <c r="R99" s="746"/>
      <c r="S99" s="775">
        <f t="shared" si="4"/>
        <v>40</v>
      </c>
      <c r="T99" s="444"/>
      <c r="U99" s="546"/>
      <c r="V99" s="549"/>
      <c r="W99" s="546"/>
      <c r="X99" s="549"/>
      <c r="Y99" s="546"/>
      <c r="Z99" s="549"/>
      <c r="AA99" s="546"/>
      <c r="AB99" s="549"/>
      <c r="AC99" s="776"/>
      <c r="AD99" s="777"/>
      <c r="AE99" s="778"/>
      <c r="AF99" s="779"/>
      <c r="AG99" s="780"/>
      <c r="AH99" s="781"/>
      <c r="AI99" s="779"/>
      <c r="AJ99" s="780"/>
      <c r="AK99" s="781"/>
      <c r="AL99" s="779"/>
      <c r="AM99" s="780"/>
      <c r="AN99" s="781"/>
      <c r="AO99" s="779"/>
      <c r="AP99" s="780"/>
      <c r="AQ99" s="781"/>
      <c r="AR99" s="779"/>
      <c r="AS99" s="782"/>
      <c r="AT99" s="781">
        <v>40</v>
      </c>
      <c r="AU99" s="779"/>
      <c r="AV99" s="782">
        <v>1</v>
      </c>
      <c r="AW99" s="783"/>
      <c r="AX99" s="779"/>
      <c r="AY99" s="782"/>
      <c r="AZ99" s="784"/>
      <c r="BA99" s="779"/>
      <c r="BB99" s="785"/>
      <c r="BC99" s="786">
        <f t="shared" si="44"/>
        <v>1</v>
      </c>
      <c r="BD99" s="787"/>
      <c r="BE99" s="788"/>
      <c r="BF99" s="588"/>
      <c r="BG99" s="588"/>
      <c r="BH99" s="588"/>
      <c r="BI99" s="589"/>
      <c r="BJ99" s="113">
        <v>1</v>
      </c>
      <c r="BK99" s="402">
        <f t="shared" si="2"/>
        <v>0</v>
      </c>
      <c r="BL99" s="164">
        <f>W99+Y99+AA99+AC99-U99</f>
        <v>0</v>
      </c>
      <c r="BM99" s="49">
        <f>U99*1.5+36*2</f>
        <v>72</v>
      </c>
      <c r="BN99" s="49">
        <f>S99</f>
        <v>40</v>
      </c>
      <c r="BO99" s="44">
        <f>BN99/40</f>
        <v>1</v>
      </c>
      <c r="BP99" s="141">
        <f t="shared" si="17"/>
        <v>1</v>
      </c>
      <c r="BQ99" s="153">
        <f t="shared" si="18"/>
        <v>0</v>
      </c>
      <c r="BR99" s="149">
        <f>U99/BC99</f>
        <v>0</v>
      </c>
      <c r="BS99" s="49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</row>
    <row r="100" spans="1:238" s="10" customFormat="1" ht="30" customHeight="1">
      <c r="A100" s="505" t="s">
        <v>417</v>
      </c>
      <c r="B100" s="506"/>
      <c r="C100" s="679" t="s">
        <v>304</v>
      </c>
      <c r="D100" s="680"/>
      <c r="E100" s="680"/>
      <c r="F100" s="680"/>
      <c r="G100" s="680"/>
      <c r="H100" s="680"/>
      <c r="I100" s="680"/>
      <c r="J100" s="680"/>
      <c r="K100" s="680"/>
      <c r="L100" s="680"/>
      <c r="M100" s="680"/>
      <c r="N100" s="681"/>
      <c r="O100" s="510">
        <v>7</v>
      </c>
      <c r="P100" s="511"/>
      <c r="Q100" s="510"/>
      <c r="R100" s="517"/>
      <c r="S100" s="419">
        <f t="shared" si="4"/>
        <v>110</v>
      </c>
      <c r="T100" s="420"/>
      <c r="U100" s="538">
        <f>AF100+AI100+AL100+AO100+AR100+AU100+AX100+BA100+BD100</f>
        <v>68</v>
      </c>
      <c r="V100" s="417"/>
      <c r="W100" s="510">
        <v>34</v>
      </c>
      <c r="X100" s="511"/>
      <c r="Y100" s="510"/>
      <c r="Z100" s="511"/>
      <c r="AA100" s="510">
        <v>34</v>
      </c>
      <c r="AB100" s="511"/>
      <c r="AC100" s="575"/>
      <c r="AD100" s="576"/>
      <c r="AE100" s="577"/>
      <c r="AF100" s="578"/>
      <c r="AG100" s="712"/>
      <c r="AH100" s="582"/>
      <c r="AI100" s="578"/>
      <c r="AJ100" s="712"/>
      <c r="AK100" s="582"/>
      <c r="AL100" s="578"/>
      <c r="AM100" s="712"/>
      <c r="AN100" s="579"/>
      <c r="AO100" s="578"/>
      <c r="AP100" s="713"/>
      <c r="AQ100" s="579"/>
      <c r="AR100" s="578"/>
      <c r="AS100" s="713"/>
      <c r="AT100" s="582"/>
      <c r="AU100" s="578"/>
      <c r="AV100" s="713"/>
      <c r="AW100" s="582">
        <v>110</v>
      </c>
      <c r="AX100" s="578">
        <v>68</v>
      </c>
      <c r="AY100" s="713">
        <v>3</v>
      </c>
      <c r="AZ100" s="578"/>
      <c r="BA100" s="578"/>
      <c r="BB100" s="578"/>
      <c r="BC100" s="583">
        <f t="shared" si="44"/>
        <v>3</v>
      </c>
      <c r="BD100" s="584"/>
      <c r="BE100" s="585"/>
      <c r="BF100" s="586" t="s">
        <v>323</v>
      </c>
      <c r="BG100" s="586"/>
      <c r="BH100" s="586"/>
      <c r="BI100" s="587"/>
      <c r="BJ100" s="113">
        <v>1</v>
      </c>
      <c r="BK100" s="402">
        <f aca="true" t="shared" si="45" ref="BK100:BK106">AZ100+AW100+AT100+AQ100+AN100+AK100+AH100+AE100-S100</f>
        <v>0</v>
      </c>
      <c r="BL100" s="164">
        <f aca="true" t="shared" si="46" ref="BL100:BL106">W100+Y100+AA100+AC100-U100</f>
        <v>0</v>
      </c>
      <c r="BM100" s="49">
        <f>U100*1.5+36</f>
        <v>138</v>
      </c>
      <c r="BN100" s="49">
        <f aca="true" t="shared" si="47" ref="BN100:BN106">S100</f>
        <v>110</v>
      </c>
      <c r="BO100" s="44">
        <f aca="true" t="shared" si="48" ref="BO100:BO106">BN100/40</f>
        <v>2.75</v>
      </c>
      <c r="BP100" s="141">
        <f aca="true" t="shared" si="49" ref="BP100:BP106">BC100</f>
        <v>3</v>
      </c>
      <c r="BQ100" s="153">
        <f aca="true" t="shared" si="50" ref="BQ100:BQ106">BO100-BP100</f>
        <v>-0.25</v>
      </c>
      <c r="BR100" s="149">
        <f aca="true" t="shared" si="51" ref="BR100:BR106">U100/BC100</f>
        <v>22.666666666666668</v>
      </c>
      <c r="BS100" s="49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</row>
    <row r="101" spans="1:238" s="7" customFormat="1" ht="65.25" customHeight="1">
      <c r="A101" s="505"/>
      <c r="B101" s="506"/>
      <c r="C101" s="679" t="s">
        <v>305</v>
      </c>
      <c r="D101" s="680"/>
      <c r="E101" s="680"/>
      <c r="F101" s="680"/>
      <c r="G101" s="680"/>
      <c r="H101" s="680"/>
      <c r="I101" s="680"/>
      <c r="J101" s="680"/>
      <c r="K101" s="680"/>
      <c r="L101" s="680"/>
      <c r="M101" s="680"/>
      <c r="N101" s="681"/>
      <c r="O101" s="510"/>
      <c r="P101" s="511"/>
      <c r="Q101" s="510"/>
      <c r="R101" s="517"/>
      <c r="S101" s="419">
        <f aca="true" t="shared" si="52" ref="S101:S110">AE101+AH101+AK101+AN101+AQ101+AT101+AW101+AZ101</f>
        <v>40</v>
      </c>
      <c r="T101" s="420"/>
      <c r="U101" s="538"/>
      <c r="V101" s="417"/>
      <c r="W101" s="510"/>
      <c r="X101" s="511"/>
      <c r="Y101" s="510"/>
      <c r="Z101" s="511"/>
      <c r="AA101" s="510"/>
      <c r="AB101" s="511"/>
      <c r="AC101" s="517"/>
      <c r="AD101" s="512"/>
      <c r="AE101" s="541"/>
      <c r="AF101" s="434"/>
      <c r="AG101" s="438"/>
      <c r="AH101" s="437"/>
      <c r="AI101" s="434"/>
      <c r="AJ101" s="438"/>
      <c r="AK101" s="437"/>
      <c r="AL101" s="434"/>
      <c r="AM101" s="438"/>
      <c r="AN101" s="437"/>
      <c r="AO101" s="434"/>
      <c r="AP101" s="438"/>
      <c r="AQ101" s="437"/>
      <c r="AR101" s="434"/>
      <c r="AS101" s="435"/>
      <c r="AT101" s="437"/>
      <c r="AU101" s="434"/>
      <c r="AV101" s="435"/>
      <c r="AW101" s="437">
        <v>40</v>
      </c>
      <c r="AX101" s="434"/>
      <c r="AY101" s="435">
        <v>1</v>
      </c>
      <c r="AZ101" s="434"/>
      <c r="BA101" s="434"/>
      <c r="BB101" s="434"/>
      <c r="BC101" s="583">
        <f t="shared" si="44"/>
        <v>1</v>
      </c>
      <c r="BD101" s="584"/>
      <c r="BE101" s="585"/>
      <c r="BF101" s="573"/>
      <c r="BG101" s="573"/>
      <c r="BH101" s="573"/>
      <c r="BI101" s="574"/>
      <c r="BJ101" s="113"/>
      <c r="BK101" s="402">
        <f t="shared" si="45"/>
        <v>0</v>
      </c>
      <c r="BL101" s="164">
        <f t="shared" si="46"/>
        <v>0</v>
      </c>
      <c r="BM101" s="49">
        <f>U101*1.5</f>
        <v>0</v>
      </c>
      <c r="BN101" s="49">
        <f t="shared" si="47"/>
        <v>40</v>
      </c>
      <c r="BO101" s="44">
        <f t="shared" si="48"/>
        <v>1</v>
      </c>
      <c r="BP101" s="141">
        <f t="shared" si="49"/>
        <v>1</v>
      </c>
      <c r="BQ101" s="153">
        <f t="shared" si="50"/>
        <v>0</v>
      </c>
      <c r="BR101" s="149">
        <f t="shared" si="51"/>
        <v>0</v>
      </c>
      <c r="BS101" s="49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</row>
    <row r="102" spans="1:238" s="7" customFormat="1" ht="30" customHeight="1" thickBot="1">
      <c r="A102" s="741" t="s">
        <v>418</v>
      </c>
      <c r="B102" s="742"/>
      <c r="C102" s="743" t="s">
        <v>306</v>
      </c>
      <c r="D102" s="744"/>
      <c r="E102" s="744"/>
      <c r="F102" s="744"/>
      <c r="G102" s="744"/>
      <c r="H102" s="744"/>
      <c r="I102" s="744"/>
      <c r="J102" s="744"/>
      <c r="K102" s="744"/>
      <c r="L102" s="744"/>
      <c r="M102" s="744"/>
      <c r="N102" s="745"/>
      <c r="O102" s="546">
        <v>7</v>
      </c>
      <c r="P102" s="549"/>
      <c r="Q102" s="546"/>
      <c r="R102" s="746"/>
      <c r="S102" s="419">
        <f t="shared" si="52"/>
        <v>110</v>
      </c>
      <c r="T102" s="420"/>
      <c r="U102" s="547">
        <f>AF102+AI102+AL102+AO102+AR102+AU102+AX102+BA102+BD102</f>
        <v>68</v>
      </c>
      <c r="V102" s="442"/>
      <c r="W102" s="546">
        <v>34</v>
      </c>
      <c r="X102" s="549"/>
      <c r="Y102" s="546">
        <v>34</v>
      </c>
      <c r="Z102" s="549"/>
      <c r="AA102" s="546"/>
      <c r="AB102" s="549"/>
      <c r="AC102" s="517"/>
      <c r="AD102" s="512"/>
      <c r="AE102" s="541"/>
      <c r="AF102" s="434"/>
      <c r="AG102" s="438"/>
      <c r="AH102" s="437"/>
      <c r="AI102" s="434"/>
      <c r="AJ102" s="438"/>
      <c r="AK102" s="437"/>
      <c r="AL102" s="434"/>
      <c r="AM102" s="438"/>
      <c r="AN102" s="437"/>
      <c r="AO102" s="434"/>
      <c r="AP102" s="438"/>
      <c r="AQ102" s="437"/>
      <c r="AR102" s="434"/>
      <c r="AS102" s="438"/>
      <c r="AT102" s="436"/>
      <c r="AU102" s="434"/>
      <c r="AV102" s="435"/>
      <c r="AW102" s="436">
        <v>110</v>
      </c>
      <c r="AX102" s="434">
        <v>68</v>
      </c>
      <c r="AY102" s="435">
        <v>3</v>
      </c>
      <c r="AZ102" s="434"/>
      <c r="BA102" s="434"/>
      <c r="BB102" s="434"/>
      <c r="BC102" s="583">
        <f t="shared" si="44"/>
        <v>3</v>
      </c>
      <c r="BD102" s="584"/>
      <c r="BE102" s="585"/>
      <c r="BF102" s="586" t="s">
        <v>378</v>
      </c>
      <c r="BG102" s="586"/>
      <c r="BH102" s="586"/>
      <c r="BI102" s="587"/>
      <c r="BJ102" s="113">
        <v>1</v>
      </c>
      <c r="BK102" s="402">
        <f t="shared" si="45"/>
        <v>0</v>
      </c>
      <c r="BL102" s="164">
        <f t="shared" si="46"/>
        <v>0</v>
      </c>
      <c r="BM102" s="49">
        <f>U102*1.5+36</f>
        <v>138</v>
      </c>
      <c r="BN102" s="49">
        <f t="shared" si="47"/>
        <v>110</v>
      </c>
      <c r="BO102" s="44">
        <f t="shared" si="48"/>
        <v>2.75</v>
      </c>
      <c r="BP102" s="141">
        <f t="shared" si="49"/>
        <v>3</v>
      </c>
      <c r="BQ102" s="153">
        <f t="shared" si="50"/>
        <v>-0.25</v>
      </c>
      <c r="BR102" s="149">
        <f t="shared" si="51"/>
        <v>22.666666666666668</v>
      </c>
      <c r="BS102" s="49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</row>
    <row r="103" spans="1:238" s="7" customFormat="1" ht="60" customHeight="1" thickBot="1">
      <c r="A103" s="642" t="s">
        <v>295</v>
      </c>
      <c r="B103" s="643"/>
      <c r="C103" s="720" t="s">
        <v>412</v>
      </c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5"/>
      <c r="O103" s="721"/>
      <c r="P103" s="722"/>
      <c r="Q103" s="721"/>
      <c r="R103" s="723"/>
      <c r="S103" s="466">
        <f t="shared" si="52"/>
        <v>280</v>
      </c>
      <c r="T103" s="421"/>
      <c r="U103" s="467">
        <f>SUM(U104:V105)</f>
        <v>130</v>
      </c>
      <c r="V103" s="468"/>
      <c r="W103" s="467">
        <f>SUM(W104:X105)</f>
        <v>64</v>
      </c>
      <c r="X103" s="468"/>
      <c r="Y103" s="467">
        <f>SUM(Y104:Z105)</f>
        <v>0</v>
      </c>
      <c r="Z103" s="468"/>
      <c r="AA103" s="467">
        <f>SUM(AA104:AB105)</f>
        <v>66</v>
      </c>
      <c r="AB103" s="468"/>
      <c r="AC103" s="561">
        <f>SUM(AC104:AD105)</f>
        <v>0</v>
      </c>
      <c r="AD103" s="468"/>
      <c r="AE103" s="410">
        <f>SUM(AE104:AE105)</f>
        <v>0</v>
      </c>
      <c r="AF103" s="496">
        <f aca="true" t="shared" si="53" ref="AF103:BB103">SUM(AF104:AF105)</f>
        <v>0</v>
      </c>
      <c r="AG103" s="496">
        <f t="shared" si="53"/>
        <v>0</v>
      </c>
      <c r="AH103" s="496">
        <f t="shared" si="53"/>
        <v>0</v>
      </c>
      <c r="AI103" s="496">
        <f t="shared" si="53"/>
        <v>0</v>
      </c>
      <c r="AJ103" s="496">
        <f t="shared" si="53"/>
        <v>0</v>
      </c>
      <c r="AK103" s="496">
        <f t="shared" si="53"/>
        <v>0</v>
      </c>
      <c r="AL103" s="496">
        <f t="shared" si="53"/>
        <v>0</v>
      </c>
      <c r="AM103" s="496">
        <f t="shared" si="53"/>
        <v>0</v>
      </c>
      <c r="AN103" s="496">
        <f t="shared" si="53"/>
        <v>0</v>
      </c>
      <c r="AO103" s="496">
        <f t="shared" si="53"/>
        <v>0</v>
      </c>
      <c r="AP103" s="496">
        <f t="shared" si="53"/>
        <v>0</v>
      </c>
      <c r="AQ103" s="496">
        <f t="shared" si="53"/>
        <v>0</v>
      </c>
      <c r="AR103" s="496">
        <f t="shared" si="53"/>
        <v>0</v>
      </c>
      <c r="AS103" s="496">
        <f t="shared" si="53"/>
        <v>0</v>
      </c>
      <c r="AT103" s="496">
        <f t="shared" si="53"/>
        <v>0</v>
      </c>
      <c r="AU103" s="496">
        <f t="shared" si="53"/>
        <v>0</v>
      </c>
      <c r="AV103" s="496">
        <f t="shared" si="53"/>
        <v>0</v>
      </c>
      <c r="AW103" s="496">
        <f t="shared" si="53"/>
        <v>100</v>
      </c>
      <c r="AX103" s="496">
        <f>SUM(AX104:AX105)</f>
        <v>50</v>
      </c>
      <c r="AY103" s="496">
        <f t="shared" si="53"/>
        <v>3</v>
      </c>
      <c r="AZ103" s="496">
        <f t="shared" si="53"/>
        <v>180</v>
      </c>
      <c r="BA103" s="496">
        <f t="shared" si="53"/>
        <v>80</v>
      </c>
      <c r="BB103" s="496">
        <f t="shared" si="53"/>
        <v>5</v>
      </c>
      <c r="BC103" s="650">
        <f>SUM(BC104:BE105)</f>
        <v>8</v>
      </c>
      <c r="BD103" s="561"/>
      <c r="BE103" s="468"/>
      <c r="BF103" s="561"/>
      <c r="BG103" s="561"/>
      <c r="BH103" s="561"/>
      <c r="BI103" s="561"/>
      <c r="BJ103" s="561"/>
      <c r="BK103" s="789"/>
      <c r="BL103" s="113"/>
      <c r="BM103" s="49">
        <f>U103*1.5+36</f>
        <v>231</v>
      </c>
      <c r="BN103" s="49">
        <f t="shared" si="47"/>
        <v>280</v>
      </c>
      <c r="BO103" s="44">
        <f t="shared" si="48"/>
        <v>7</v>
      </c>
      <c r="BP103" s="141">
        <f t="shared" si="49"/>
        <v>8</v>
      </c>
      <c r="BQ103" s="153">
        <f t="shared" si="50"/>
        <v>-1</v>
      </c>
      <c r="BR103" s="149">
        <f t="shared" si="51"/>
        <v>16.25</v>
      </c>
      <c r="BS103" s="49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</row>
    <row r="104" spans="1:238" s="10" customFormat="1" ht="30" customHeight="1">
      <c r="A104" s="651" t="s">
        <v>296</v>
      </c>
      <c r="B104" s="652"/>
      <c r="C104" s="701" t="s">
        <v>396</v>
      </c>
      <c r="D104" s="702"/>
      <c r="E104" s="702"/>
      <c r="F104" s="702"/>
      <c r="G104" s="702"/>
      <c r="H104" s="702"/>
      <c r="I104" s="702"/>
      <c r="J104" s="702"/>
      <c r="K104" s="702"/>
      <c r="L104" s="702"/>
      <c r="M104" s="702"/>
      <c r="N104" s="703"/>
      <c r="O104" s="540">
        <v>8</v>
      </c>
      <c r="P104" s="532"/>
      <c r="Q104" s="540">
        <v>7</v>
      </c>
      <c r="R104" s="724"/>
      <c r="S104" s="419">
        <f t="shared" si="52"/>
        <v>220</v>
      </c>
      <c r="T104" s="420"/>
      <c r="U104" s="530">
        <f>AF104+AI104+AL104+AO104+AU104+AR104+AX104+BA104+BD104</f>
        <v>130</v>
      </c>
      <c r="V104" s="528"/>
      <c r="W104" s="540">
        <v>64</v>
      </c>
      <c r="X104" s="532"/>
      <c r="Y104" s="540"/>
      <c r="Z104" s="532"/>
      <c r="AA104" s="540">
        <v>66</v>
      </c>
      <c r="AB104" s="532"/>
      <c r="AC104" s="704"/>
      <c r="AD104" s="705"/>
      <c r="AE104" s="706"/>
      <c r="AF104" s="707"/>
      <c r="AG104" s="708"/>
      <c r="AH104" s="709"/>
      <c r="AI104" s="707"/>
      <c r="AJ104" s="708"/>
      <c r="AK104" s="709"/>
      <c r="AL104" s="707"/>
      <c r="AM104" s="708"/>
      <c r="AN104" s="711"/>
      <c r="AO104" s="707"/>
      <c r="AP104" s="710"/>
      <c r="AQ104" s="711"/>
      <c r="AR104" s="707"/>
      <c r="AS104" s="710"/>
      <c r="AT104" s="709"/>
      <c r="AU104" s="707"/>
      <c r="AV104" s="710"/>
      <c r="AW104" s="709">
        <v>100</v>
      </c>
      <c r="AX104" s="707">
        <v>50</v>
      </c>
      <c r="AY104" s="710">
        <v>3</v>
      </c>
      <c r="AZ104" s="707">
        <v>120</v>
      </c>
      <c r="BA104" s="707">
        <v>80</v>
      </c>
      <c r="BB104" s="790">
        <v>3</v>
      </c>
      <c r="BC104" s="692">
        <f>AG104+AJ104+AM104+AP104+AS104+AV104+AY104+BB104</f>
        <v>6</v>
      </c>
      <c r="BD104" s="693"/>
      <c r="BE104" s="694"/>
      <c r="BF104" s="588" t="s">
        <v>324</v>
      </c>
      <c r="BG104" s="588"/>
      <c r="BH104" s="588"/>
      <c r="BI104" s="589"/>
      <c r="BJ104" s="791">
        <v>1</v>
      </c>
      <c r="BK104" s="402">
        <f>AZ104+AW104+AT104+AQ104+AN104+AK104+AH104+AE104-S104</f>
        <v>0</v>
      </c>
      <c r="BL104" s="164">
        <f>W104+Y104+AA104+AC104-U104</f>
        <v>0</v>
      </c>
      <c r="BM104" s="49">
        <f>U104*1.5+36</f>
        <v>231</v>
      </c>
      <c r="BN104" s="49">
        <f>S104</f>
        <v>220</v>
      </c>
      <c r="BO104" s="44">
        <f>BN104/40</f>
        <v>5.5</v>
      </c>
      <c r="BP104" s="141">
        <f>BC104</f>
        <v>6</v>
      </c>
      <c r="BQ104" s="153">
        <f>BO104-BP104</f>
        <v>-0.5</v>
      </c>
      <c r="BR104" s="149">
        <f>U104/BC104</f>
        <v>21.666666666666668</v>
      </c>
      <c r="BS104" s="49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</row>
    <row r="105" spans="1:238" s="7" customFormat="1" ht="60" customHeight="1" thickBot="1">
      <c r="A105" s="741"/>
      <c r="B105" s="742"/>
      <c r="C105" s="772" t="s">
        <v>397</v>
      </c>
      <c r="D105" s="773"/>
      <c r="E105" s="773"/>
      <c r="F105" s="773"/>
      <c r="G105" s="773"/>
      <c r="H105" s="773"/>
      <c r="I105" s="773"/>
      <c r="J105" s="773"/>
      <c r="K105" s="773"/>
      <c r="L105" s="773"/>
      <c r="M105" s="773"/>
      <c r="N105" s="774"/>
      <c r="O105" s="546"/>
      <c r="P105" s="549"/>
      <c r="Q105" s="546"/>
      <c r="R105" s="746"/>
      <c r="S105" s="419">
        <f t="shared" si="52"/>
        <v>60</v>
      </c>
      <c r="T105" s="420"/>
      <c r="U105" s="546"/>
      <c r="V105" s="549"/>
      <c r="W105" s="546"/>
      <c r="X105" s="549"/>
      <c r="Y105" s="546"/>
      <c r="Z105" s="549"/>
      <c r="AA105" s="546"/>
      <c r="AB105" s="549"/>
      <c r="AC105" s="746"/>
      <c r="AD105" s="661"/>
      <c r="AE105" s="550"/>
      <c r="AF105" s="551"/>
      <c r="AG105" s="552"/>
      <c r="AH105" s="553"/>
      <c r="AI105" s="551"/>
      <c r="AJ105" s="552"/>
      <c r="AK105" s="553"/>
      <c r="AL105" s="551"/>
      <c r="AM105" s="552"/>
      <c r="AN105" s="553"/>
      <c r="AO105" s="551"/>
      <c r="AP105" s="552"/>
      <c r="AQ105" s="553"/>
      <c r="AR105" s="551"/>
      <c r="AS105" s="555"/>
      <c r="AT105" s="553"/>
      <c r="AU105" s="551"/>
      <c r="AV105" s="555"/>
      <c r="AW105" s="553"/>
      <c r="AX105" s="551"/>
      <c r="AY105" s="555"/>
      <c r="AZ105" s="551">
        <v>60</v>
      </c>
      <c r="BA105" s="551"/>
      <c r="BB105" s="556">
        <v>2</v>
      </c>
      <c r="BC105" s="786">
        <f>AG105+AJ105+AM105+AP105+AS105+AV105+AY105+BB105</f>
        <v>2</v>
      </c>
      <c r="BD105" s="787"/>
      <c r="BE105" s="788"/>
      <c r="BF105" s="588"/>
      <c r="BG105" s="588"/>
      <c r="BH105" s="588"/>
      <c r="BI105" s="589"/>
      <c r="BJ105" s="113"/>
      <c r="BK105" s="402">
        <f>AZ105+AW105+AT105+AQ105+AN105+AK105+AH105+AE105-S105</f>
        <v>0</v>
      </c>
      <c r="BL105" s="164">
        <f>W105+Y105+AA105+AC105-U105</f>
        <v>0</v>
      </c>
      <c r="BM105" s="49">
        <f>U105*1.5</f>
        <v>0</v>
      </c>
      <c r="BN105" s="49">
        <f>S105</f>
        <v>60</v>
      </c>
      <c r="BO105" s="44">
        <f>BN105/40</f>
        <v>1.5</v>
      </c>
      <c r="BP105" s="141">
        <f>BC105</f>
        <v>2</v>
      </c>
      <c r="BQ105" s="153">
        <f>BO105-BP105</f>
        <v>-0.5</v>
      </c>
      <c r="BR105" s="149">
        <f>U105/BC105</f>
        <v>0</v>
      </c>
      <c r="BS105" s="49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</row>
    <row r="106" spans="1:238" s="7" customFormat="1" ht="60" customHeight="1" thickBot="1">
      <c r="A106" s="642" t="s">
        <v>297</v>
      </c>
      <c r="B106" s="643"/>
      <c r="C106" s="720" t="s">
        <v>413</v>
      </c>
      <c r="D106" s="674"/>
      <c r="E106" s="674"/>
      <c r="F106" s="674"/>
      <c r="G106" s="674"/>
      <c r="H106" s="674"/>
      <c r="I106" s="674"/>
      <c r="J106" s="674"/>
      <c r="K106" s="674"/>
      <c r="L106" s="674"/>
      <c r="M106" s="674"/>
      <c r="N106" s="675"/>
      <c r="O106" s="759"/>
      <c r="P106" s="760"/>
      <c r="Q106" s="759"/>
      <c r="R106" s="761"/>
      <c r="S106" s="466">
        <f t="shared" si="52"/>
        <v>250</v>
      </c>
      <c r="T106" s="421"/>
      <c r="U106" s="467">
        <f>SUM(U107:V108)</f>
        <v>98</v>
      </c>
      <c r="V106" s="468"/>
      <c r="W106" s="467">
        <f>SUM(W107:X108)</f>
        <v>46</v>
      </c>
      <c r="X106" s="468"/>
      <c r="Y106" s="467">
        <f>SUM(Y107:Z108)</f>
        <v>24</v>
      </c>
      <c r="Z106" s="468"/>
      <c r="AA106" s="467">
        <f>SUM(AA107:AB108)</f>
        <v>28</v>
      </c>
      <c r="AB106" s="468"/>
      <c r="AC106" s="561">
        <f>SUM(AC107:AD108)</f>
        <v>0</v>
      </c>
      <c r="AD106" s="468"/>
      <c r="AE106" s="792">
        <f>SUM(AE107:AE108)</f>
        <v>0</v>
      </c>
      <c r="AF106" s="793">
        <f aca="true" t="shared" si="54" ref="AF106:BB106">SUM(AF107:AF108)</f>
        <v>0</v>
      </c>
      <c r="AG106" s="793">
        <f t="shared" si="54"/>
        <v>0</v>
      </c>
      <c r="AH106" s="793">
        <f t="shared" si="54"/>
        <v>0</v>
      </c>
      <c r="AI106" s="793">
        <f t="shared" si="54"/>
        <v>0</v>
      </c>
      <c r="AJ106" s="793">
        <f t="shared" si="54"/>
        <v>0</v>
      </c>
      <c r="AK106" s="793">
        <f t="shared" si="54"/>
        <v>0</v>
      </c>
      <c r="AL106" s="793">
        <f t="shared" si="54"/>
        <v>0</v>
      </c>
      <c r="AM106" s="793">
        <f t="shared" si="54"/>
        <v>0</v>
      </c>
      <c r="AN106" s="793">
        <f t="shared" si="54"/>
        <v>0</v>
      </c>
      <c r="AO106" s="793">
        <f t="shared" si="54"/>
        <v>0</v>
      </c>
      <c r="AP106" s="793">
        <f t="shared" si="54"/>
        <v>0</v>
      </c>
      <c r="AQ106" s="793">
        <f t="shared" si="54"/>
        <v>0</v>
      </c>
      <c r="AR106" s="793">
        <f t="shared" si="54"/>
        <v>0</v>
      </c>
      <c r="AS106" s="793">
        <f t="shared" si="54"/>
        <v>0</v>
      </c>
      <c r="AT106" s="793">
        <f t="shared" si="54"/>
        <v>0</v>
      </c>
      <c r="AU106" s="793">
        <f t="shared" si="54"/>
        <v>0</v>
      </c>
      <c r="AV106" s="793">
        <f t="shared" si="54"/>
        <v>0</v>
      </c>
      <c r="AW106" s="793">
        <f t="shared" si="54"/>
        <v>100</v>
      </c>
      <c r="AX106" s="793">
        <f>SUM(AX107:AX108)</f>
        <v>50</v>
      </c>
      <c r="AY106" s="793">
        <f t="shared" si="54"/>
        <v>3</v>
      </c>
      <c r="AZ106" s="793">
        <f t="shared" si="54"/>
        <v>150</v>
      </c>
      <c r="BA106" s="793">
        <f t="shared" si="54"/>
        <v>48</v>
      </c>
      <c r="BB106" s="793">
        <f t="shared" si="54"/>
        <v>5</v>
      </c>
      <c r="BC106" s="469">
        <f>SUM(BC107:BE108)</f>
        <v>8</v>
      </c>
      <c r="BD106" s="470"/>
      <c r="BE106" s="471"/>
      <c r="BF106" s="473"/>
      <c r="BG106" s="473"/>
      <c r="BH106" s="473"/>
      <c r="BI106" s="474"/>
      <c r="BJ106" s="113"/>
      <c r="BK106" s="402">
        <f t="shared" si="45"/>
        <v>0</v>
      </c>
      <c r="BL106" s="164">
        <f t="shared" si="46"/>
        <v>0</v>
      </c>
      <c r="BM106" s="49">
        <f>U106*1.5</f>
        <v>147</v>
      </c>
      <c r="BN106" s="49">
        <f t="shared" si="47"/>
        <v>250</v>
      </c>
      <c r="BO106" s="44">
        <f t="shared" si="48"/>
        <v>6.25</v>
      </c>
      <c r="BP106" s="141">
        <f t="shared" si="49"/>
        <v>8</v>
      </c>
      <c r="BQ106" s="153">
        <f t="shared" si="50"/>
        <v>-1.75</v>
      </c>
      <c r="BR106" s="149">
        <f t="shared" si="51"/>
        <v>12.25</v>
      </c>
      <c r="BS106" s="49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</row>
    <row r="107" spans="1:238" s="10" customFormat="1" ht="37.5" customHeight="1">
      <c r="A107" s="651" t="s">
        <v>298</v>
      </c>
      <c r="B107" s="652"/>
      <c r="C107" s="701" t="s">
        <v>307</v>
      </c>
      <c r="D107" s="702"/>
      <c r="E107" s="702"/>
      <c r="F107" s="702"/>
      <c r="G107" s="702"/>
      <c r="H107" s="702"/>
      <c r="I107" s="702"/>
      <c r="J107" s="702"/>
      <c r="K107" s="702"/>
      <c r="L107" s="702"/>
      <c r="M107" s="702"/>
      <c r="N107" s="703"/>
      <c r="O107" s="540">
        <v>8</v>
      </c>
      <c r="P107" s="532"/>
      <c r="Q107" s="540">
        <v>7</v>
      </c>
      <c r="R107" s="653"/>
      <c r="S107" s="419">
        <f t="shared" si="52"/>
        <v>190</v>
      </c>
      <c r="T107" s="420"/>
      <c r="U107" s="530">
        <f>AF107+AI107+AL107+AO107+AR107+AU107+AX107+BA107+BD107</f>
        <v>98</v>
      </c>
      <c r="V107" s="528"/>
      <c r="W107" s="540">
        <v>46</v>
      </c>
      <c r="X107" s="532"/>
      <c r="Y107" s="540">
        <v>24</v>
      </c>
      <c r="Z107" s="532"/>
      <c r="AA107" s="540">
        <v>28</v>
      </c>
      <c r="AB107" s="532"/>
      <c r="AC107" s="704"/>
      <c r="AD107" s="763"/>
      <c r="AE107" s="706"/>
      <c r="AF107" s="707"/>
      <c r="AG107" s="708"/>
      <c r="AH107" s="709"/>
      <c r="AI107" s="707"/>
      <c r="AJ107" s="708"/>
      <c r="AK107" s="709"/>
      <c r="AL107" s="707"/>
      <c r="AM107" s="708"/>
      <c r="AN107" s="709"/>
      <c r="AO107" s="707"/>
      <c r="AP107" s="708"/>
      <c r="AQ107" s="709"/>
      <c r="AR107" s="707"/>
      <c r="AS107" s="710"/>
      <c r="AT107" s="709"/>
      <c r="AU107" s="707"/>
      <c r="AV107" s="708"/>
      <c r="AW107" s="711">
        <v>100</v>
      </c>
      <c r="AX107" s="707">
        <v>50</v>
      </c>
      <c r="AY107" s="710">
        <v>3</v>
      </c>
      <c r="AZ107" s="794">
        <v>90</v>
      </c>
      <c r="BA107" s="707">
        <v>48</v>
      </c>
      <c r="BB107" s="790">
        <v>3</v>
      </c>
      <c r="BC107" s="692">
        <f>AG107+AJ107+AM107+AP107+AS107+AV107+AY107+BB107</f>
        <v>6</v>
      </c>
      <c r="BD107" s="693"/>
      <c r="BE107" s="694"/>
      <c r="BF107" s="588" t="s">
        <v>361</v>
      </c>
      <c r="BG107" s="588"/>
      <c r="BH107" s="588"/>
      <c r="BI107" s="589"/>
      <c r="BJ107" s="113">
        <v>1</v>
      </c>
      <c r="BK107" s="402">
        <f aca="true" t="shared" si="55" ref="BK107:BK117">AZ107+AW107+AT107+AQ107+AN107+AK107+AH107+AE107-S107</f>
        <v>0</v>
      </c>
      <c r="BL107" s="164">
        <f aca="true" t="shared" si="56" ref="BL107:BL113">W107+Y107+AA107+AC107-U107</f>
        <v>0</v>
      </c>
      <c r="BM107" s="49">
        <f>U107*1.5</f>
        <v>147</v>
      </c>
      <c r="BN107" s="49">
        <f>S107</f>
        <v>190</v>
      </c>
      <c r="BO107" s="44">
        <f>BN107/40</f>
        <v>4.75</v>
      </c>
      <c r="BP107" s="141">
        <f>BC107</f>
        <v>6</v>
      </c>
      <c r="BQ107" s="153">
        <f>BO107-BP107</f>
        <v>-1.25</v>
      </c>
      <c r="BR107" s="149">
        <f>U107/BC107</f>
        <v>16.333333333333332</v>
      </c>
      <c r="BS107" s="49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</row>
    <row r="108" spans="1:238" s="10" customFormat="1" ht="69.75" customHeight="1" thickBot="1">
      <c r="A108" s="741"/>
      <c r="B108" s="742"/>
      <c r="C108" s="743" t="s">
        <v>356</v>
      </c>
      <c r="D108" s="744"/>
      <c r="E108" s="744"/>
      <c r="F108" s="744"/>
      <c r="G108" s="744"/>
      <c r="H108" s="744"/>
      <c r="I108" s="744"/>
      <c r="J108" s="744"/>
      <c r="K108" s="744"/>
      <c r="L108" s="744"/>
      <c r="M108" s="744"/>
      <c r="N108" s="745"/>
      <c r="O108" s="546"/>
      <c r="P108" s="549"/>
      <c r="Q108" s="546"/>
      <c r="R108" s="661"/>
      <c r="S108" s="419">
        <f t="shared" si="52"/>
        <v>60</v>
      </c>
      <c r="T108" s="420"/>
      <c r="U108" s="662"/>
      <c r="V108" s="445"/>
      <c r="W108" s="546"/>
      <c r="X108" s="549"/>
      <c r="Y108" s="546"/>
      <c r="Z108" s="549"/>
      <c r="AA108" s="546"/>
      <c r="AB108" s="549"/>
      <c r="AC108" s="746"/>
      <c r="AD108" s="746"/>
      <c r="AE108" s="778"/>
      <c r="AF108" s="779"/>
      <c r="AG108" s="780"/>
      <c r="AH108" s="781"/>
      <c r="AI108" s="779"/>
      <c r="AJ108" s="780"/>
      <c r="AK108" s="781"/>
      <c r="AL108" s="779"/>
      <c r="AM108" s="780"/>
      <c r="AN108" s="781"/>
      <c r="AO108" s="779"/>
      <c r="AP108" s="780"/>
      <c r="AQ108" s="781"/>
      <c r="AR108" s="779"/>
      <c r="AS108" s="782"/>
      <c r="AT108" s="781"/>
      <c r="AU108" s="779"/>
      <c r="AV108" s="782"/>
      <c r="AW108" s="781"/>
      <c r="AX108" s="779"/>
      <c r="AY108" s="795"/>
      <c r="AZ108" s="779">
        <v>60</v>
      </c>
      <c r="BA108" s="779"/>
      <c r="BB108" s="785">
        <v>2</v>
      </c>
      <c r="BC108" s="786">
        <f>AG108+AJ108+AM108+AP108+AS108+AV108+AY108+BB108</f>
        <v>2</v>
      </c>
      <c r="BD108" s="787"/>
      <c r="BE108" s="788"/>
      <c r="BF108" s="588"/>
      <c r="BG108" s="588"/>
      <c r="BH108" s="588"/>
      <c r="BI108" s="589"/>
      <c r="BJ108" s="113"/>
      <c r="BK108" s="402">
        <f t="shared" si="55"/>
        <v>0</v>
      </c>
      <c r="BL108" s="164">
        <f t="shared" si="56"/>
        <v>0</v>
      </c>
      <c r="BM108" s="49">
        <f>U108*1.5</f>
        <v>0</v>
      </c>
      <c r="BN108" s="49">
        <f>S108</f>
        <v>60</v>
      </c>
      <c r="BO108" s="44">
        <f>BN108/40</f>
        <v>1.5</v>
      </c>
      <c r="BP108" s="141">
        <f>BC108</f>
        <v>2</v>
      </c>
      <c r="BQ108" s="153">
        <f>BO108-BP108</f>
        <v>-0.5</v>
      </c>
      <c r="BR108" s="149">
        <f>U108/BC108</f>
        <v>0</v>
      </c>
      <c r="BS108" s="49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</row>
    <row r="109" spans="1:238" s="7" customFormat="1" ht="60" customHeight="1" thickBot="1">
      <c r="A109" s="403" t="s">
        <v>302</v>
      </c>
      <c r="B109" s="404"/>
      <c r="C109" s="405" t="s">
        <v>410</v>
      </c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6"/>
      <c r="P109" s="406"/>
      <c r="Q109" s="406"/>
      <c r="R109" s="407"/>
      <c r="S109" s="466">
        <f t="shared" si="52"/>
        <v>730</v>
      </c>
      <c r="T109" s="421"/>
      <c r="U109" s="409">
        <f>SUM(U110)</f>
        <v>388</v>
      </c>
      <c r="V109" s="409"/>
      <c r="W109" s="409">
        <f>SUM(W110)</f>
        <v>0</v>
      </c>
      <c r="X109" s="409"/>
      <c r="Y109" s="409">
        <f>SUM(Y110)</f>
        <v>0</v>
      </c>
      <c r="Z109" s="409"/>
      <c r="AA109" s="409">
        <f>SUM(AA110)</f>
        <v>388</v>
      </c>
      <c r="AB109" s="409"/>
      <c r="AC109" s="471">
        <f>SUM(AC110)</f>
        <v>0</v>
      </c>
      <c r="AD109" s="409"/>
      <c r="AE109" s="410">
        <f>AE110</f>
        <v>0</v>
      </c>
      <c r="AF109" s="496">
        <f>AF110</f>
        <v>0</v>
      </c>
      <c r="AG109" s="496">
        <f aca="true" t="shared" si="57" ref="AG109:BB109">AG110</f>
        <v>0</v>
      </c>
      <c r="AH109" s="496">
        <f t="shared" si="57"/>
        <v>0</v>
      </c>
      <c r="AI109" s="496">
        <f t="shared" si="57"/>
        <v>0</v>
      </c>
      <c r="AJ109" s="496">
        <f t="shared" si="57"/>
        <v>0</v>
      </c>
      <c r="AK109" s="496">
        <f t="shared" si="57"/>
        <v>130</v>
      </c>
      <c r="AL109" s="496">
        <f t="shared" si="57"/>
        <v>68</v>
      </c>
      <c r="AM109" s="496">
        <f t="shared" si="57"/>
        <v>3</v>
      </c>
      <c r="AN109" s="496">
        <f t="shared" si="57"/>
        <v>130</v>
      </c>
      <c r="AO109" s="496">
        <f t="shared" si="57"/>
        <v>68</v>
      </c>
      <c r="AP109" s="496">
        <f t="shared" si="57"/>
        <v>3</v>
      </c>
      <c r="AQ109" s="496">
        <f t="shared" si="57"/>
        <v>120</v>
      </c>
      <c r="AR109" s="496">
        <f t="shared" si="57"/>
        <v>68</v>
      </c>
      <c r="AS109" s="496">
        <f t="shared" si="57"/>
        <v>3</v>
      </c>
      <c r="AT109" s="496">
        <f t="shared" si="57"/>
        <v>130</v>
      </c>
      <c r="AU109" s="496">
        <f t="shared" si="57"/>
        <v>68</v>
      </c>
      <c r="AV109" s="496">
        <f t="shared" si="57"/>
        <v>3</v>
      </c>
      <c r="AW109" s="496">
        <f t="shared" si="57"/>
        <v>130</v>
      </c>
      <c r="AX109" s="496">
        <f>AX110</f>
        <v>68</v>
      </c>
      <c r="AY109" s="496">
        <f t="shared" si="57"/>
        <v>3</v>
      </c>
      <c r="AZ109" s="496">
        <f t="shared" si="57"/>
        <v>90</v>
      </c>
      <c r="BA109" s="496">
        <f t="shared" si="57"/>
        <v>48</v>
      </c>
      <c r="BB109" s="496">
        <f t="shared" si="57"/>
        <v>3</v>
      </c>
      <c r="BC109" s="497">
        <f>BC110</f>
        <v>18</v>
      </c>
      <c r="BD109" s="498"/>
      <c r="BE109" s="498"/>
      <c r="BF109" s="622"/>
      <c r="BG109" s="411"/>
      <c r="BH109" s="411"/>
      <c r="BI109" s="412"/>
      <c r="BJ109" s="113"/>
      <c r="BK109" s="402">
        <f>AZ109+AW109+AT109+AQ109+AN109+AK109+AH109+AE109-S109</f>
        <v>0</v>
      </c>
      <c r="BL109" s="164">
        <f t="shared" si="56"/>
        <v>0</v>
      </c>
      <c r="BM109" s="49">
        <f>U109*1.5+36</f>
        <v>618</v>
      </c>
      <c r="BN109" s="49">
        <f>S109</f>
        <v>730</v>
      </c>
      <c r="BO109" s="44">
        <f>BN109/40</f>
        <v>18.25</v>
      </c>
      <c r="BP109" s="141">
        <f>BC109</f>
        <v>18</v>
      </c>
      <c r="BQ109" s="153">
        <f>BO109-BP109</f>
        <v>0.25</v>
      </c>
      <c r="BR109" s="149">
        <f>U109/BC109</f>
        <v>21.555555555555557</v>
      </c>
      <c r="BS109" s="49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</row>
    <row r="110" spans="1:238" s="7" customFormat="1" ht="60" customHeight="1" thickBot="1">
      <c r="A110" s="796" t="s">
        <v>303</v>
      </c>
      <c r="B110" s="797"/>
      <c r="C110" s="481" t="s">
        <v>106</v>
      </c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2" t="s">
        <v>342</v>
      </c>
      <c r="P110" s="482"/>
      <c r="Q110" s="483" t="s">
        <v>343</v>
      </c>
      <c r="R110" s="484"/>
      <c r="S110" s="419">
        <f t="shared" si="52"/>
        <v>730</v>
      </c>
      <c r="T110" s="420"/>
      <c r="U110" s="798">
        <f>AF110+AI110+AL110+AO110+AR110+AU110+AX110+BA110</f>
        <v>388</v>
      </c>
      <c r="V110" s="799"/>
      <c r="W110" s="800">
        <v>0</v>
      </c>
      <c r="X110" s="800"/>
      <c r="Y110" s="487">
        <v>0</v>
      </c>
      <c r="Z110" s="487"/>
      <c r="AA110" s="486">
        <f>AF110+AI110+AL110+AO110+AR110+AU110+AX110+BA110</f>
        <v>388</v>
      </c>
      <c r="AB110" s="482"/>
      <c r="AC110" s="488"/>
      <c r="AD110" s="489"/>
      <c r="AE110" s="490"/>
      <c r="AF110" s="453"/>
      <c r="AG110" s="454"/>
      <c r="AH110" s="456"/>
      <c r="AI110" s="453"/>
      <c r="AJ110" s="454"/>
      <c r="AK110" s="455">
        <v>130</v>
      </c>
      <c r="AL110" s="453">
        <v>68</v>
      </c>
      <c r="AM110" s="454">
        <v>3</v>
      </c>
      <c r="AN110" s="456">
        <v>130</v>
      </c>
      <c r="AO110" s="453">
        <v>68</v>
      </c>
      <c r="AP110" s="454">
        <v>3</v>
      </c>
      <c r="AQ110" s="456">
        <v>120</v>
      </c>
      <c r="AR110" s="453">
        <v>68</v>
      </c>
      <c r="AS110" s="454">
        <v>3</v>
      </c>
      <c r="AT110" s="455">
        <v>130</v>
      </c>
      <c r="AU110" s="453">
        <v>68</v>
      </c>
      <c r="AV110" s="454">
        <v>3</v>
      </c>
      <c r="AW110" s="455">
        <v>130</v>
      </c>
      <c r="AX110" s="453">
        <v>68</v>
      </c>
      <c r="AY110" s="454">
        <v>3</v>
      </c>
      <c r="AZ110" s="456">
        <v>90</v>
      </c>
      <c r="BA110" s="453">
        <v>48</v>
      </c>
      <c r="BB110" s="491">
        <v>3</v>
      </c>
      <c r="BC110" s="801">
        <f>AG110+AJ110+AM110+AP110+AS110+AV110+AY110+BB110</f>
        <v>18</v>
      </c>
      <c r="BD110" s="802"/>
      <c r="BE110" s="802"/>
      <c r="BF110" s="803" t="s">
        <v>377</v>
      </c>
      <c r="BG110" s="494"/>
      <c r="BH110" s="494"/>
      <c r="BI110" s="495"/>
      <c r="BJ110" s="113">
        <v>1</v>
      </c>
      <c r="BK110" s="402">
        <f>AZ110+AW110+AT110+AQ110+AN110+AK110+AH110+AE110-S110</f>
        <v>0</v>
      </c>
      <c r="BL110" s="164">
        <f t="shared" si="56"/>
        <v>0</v>
      </c>
      <c r="BM110" s="49">
        <f>U110*1.5+36*2</f>
        <v>654</v>
      </c>
      <c r="BN110" s="49">
        <f>S110</f>
        <v>730</v>
      </c>
      <c r="BO110" s="44">
        <f>BN110/40</f>
        <v>18.25</v>
      </c>
      <c r="BP110" s="141">
        <f>BC110</f>
        <v>18</v>
      </c>
      <c r="BQ110" s="153">
        <f>BO110-BP110</f>
        <v>0.25</v>
      </c>
      <c r="BR110" s="149">
        <f>U110/BC110</f>
        <v>21.555555555555557</v>
      </c>
      <c r="BS110" s="49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</row>
    <row r="111" spans="1:71" s="12" customFormat="1" ht="60" customHeight="1">
      <c r="A111" s="804" t="s">
        <v>158</v>
      </c>
      <c r="B111" s="805"/>
      <c r="C111" s="806" t="s">
        <v>114</v>
      </c>
      <c r="D111" s="807"/>
      <c r="E111" s="807"/>
      <c r="F111" s="807"/>
      <c r="G111" s="807"/>
      <c r="H111" s="807"/>
      <c r="I111" s="807"/>
      <c r="J111" s="807"/>
      <c r="K111" s="807"/>
      <c r="L111" s="807"/>
      <c r="M111" s="807"/>
      <c r="N111" s="808"/>
      <c r="O111" s="809"/>
      <c r="P111" s="810"/>
      <c r="Q111" s="811"/>
      <c r="R111" s="812"/>
      <c r="S111" s="813" t="s">
        <v>276</v>
      </c>
      <c r="T111" s="814"/>
      <c r="U111" s="815" t="s">
        <v>277</v>
      </c>
      <c r="V111" s="814"/>
      <c r="W111" s="815" t="s">
        <v>112</v>
      </c>
      <c r="X111" s="814"/>
      <c r="Y111" s="811"/>
      <c r="Z111" s="816"/>
      <c r="AA111" s="815" t="s">
        <v>278</v>
      </c>
      <c r="AB111" s="814"/>
      <c r="AC111" s="817"/>
      <c r="AD111" s="818"/>
      <c r="AE111" s="819"/>
      <c r="AF111" s="820"/>
      <c r="AG111" s="821"/>
      <c r="AH111" s="822"/>
      <c r="AI111" s="820"/>
      <c r="AJ111" s="821"/>
      <c r="AK111" s="822"/>
      <c r="AL111" s="820"/>
      <c r="AM111" s="821"/>
      <c r="AN111" s="822"/>
      <c r="AO111" s="820"/>
      <c r="AP111" s="821"/>
      <c r="AQ111" s="822"/>
      <c r="AR111" s="820"/>
      <c r="AS111" s="823"/>
      <c r="AT111" s="822"/>
      <c r="AU111" s="820"/>
      <c r="AV111" s="821"/>
      <c r="AW111" s="822"/>
      <c r="AX111" s="820"/>
      <c r="AY111" s="821"/>
      <c r="AZ111" s="822"/>
      <c r="BA111" s="820"/>
      <c r="BB111" s="821"/>
      <c r="BC111" s="824"/>
      <c r="BD111" s="825"/>
      <c r="BE111" s="817"/>
      <c r="BF111" s="826"/>
      <c r="BG111" s="827"/>
      <c r="BH111" s="827"/>
      <c r="BI111" s="828"/>
      <c r="BJ111" s="113"/>
      <c r="BK111" s="402" t="e">
        <f t="shared" si="55"/>
        <v>#VALUE!</v>
      </c>
      <c r="BL111" s="164" t="e">
        <f t="shared" si="56"/>
        <v>#VALUE!</v>
      </c>
      <c r="BM111" s="49"/>
      <c r="BN111" s="49"/>
      <c r="BO111" s="44"/>
      <c r="BP111" s="44"/>
      <c r="BQ111" s="49"/>
      <c r="BR111" s="149" t="e">
        <f>U111/BC111</f>
        <v>#VALUE!</v>
      </c>
      <c r="BS111" s="49"/>
    </row>
    <row r="112" spans="1:238" s="9" customFormat="1" ht="30" customHeight="1" thickBot="1">
      <c r="A112" s="505" t="s">
        <v>13</v>
      </c>
      <c r="B112" s="506"/>
      <c r="C112" s="679" t="s">
        <v>398</v>
      </c>
      <c r="D112" s="680"/>
      <c r="E112" s="680"/>
      <c r="F112" s="680"/>
      <c r="G112" s="680"/>
      <c r="H112" s="680"/>
      <c r="I112" s="680"/>
      <c r="J112" s="680"/>
      <c r="K112" s="680"/>
      <c r="L112" s="680"/>
      <c r="M112" s="680"/>
      <c r="N112" s="681"/>
      <c r="O112" s="829"/>
      <c r="P112" s="830"/>
      <c r="Q112" s="510"/>
      <c r="R112" s="512"/>
      <c r="S112" s="831" t="s">
        <v>110</v>
      </c>
      <c r="T112" s="511"/>
      <c r="U112" s="510" t="s">
        <v>111</v>
      </c>
      <c r="V112" s="511"/>
      <c r="W112" s="510" t="s">
        <v>112</v>
      </c>
      <c r="X112" s="511"/>
      <c r="Y112" s="510"/>
      <c r="Z112" s="511"/>
      <c r="AA112" s="510" t="s">
        <v>112</v>
      </c>
      <c r="AB112" s="511"/>
      <c r="AC112" s="832"/>
      <c r="AD112" s="833"/>
      <c r="AE112" s="577" t="s">
        <v>110</v>
      </c>
      <c r="AF112" s="578" t="s">
        <v>111</v>
      </c>
      <c r="AG112" s="578"/>
      <c r="AH112" s="582"/>
      <c r="AI112" s="578"/>
      <c r="AJ112" s="712"/>
      <c r="AK112" s="582"/>
      <c r="AL112" s="578"/>
      <c r="AM112" s="712"/>
      <c r="AN112" s="582"/>
      <c r="AO112" s="578"/>
      <c r="AP112" s="712"/>
      <c r="AQ112" s="582"/>
      <c r="AR112" s="578"/>
      <c r="AS112" s="712"/>
      <c r="AT112" s="582"/>
      <c r="AU112" s="578"/>
      <c r="AV112" s="712"/>
      <c r="AW112" s="582"/>
      <c r="AX112" s="578"/>
      <c r="AY112" s="712"/>
      <c r="AZ112" s="582"/>
      <c r="BA112" s="578"/>
      <c r="BB112" s="578"/>
      <c r="BC112" s="834"/>
      <c r="BD112" s="575"/>
      <c r="BE112" s="833"/>
      <c r="BF112" s="835"/>
      <c r="BG112" s="836"/>
      <c r="BH112" s="836"/>
      <c r="BI112" s="837"/>
      <c r="BJ112" s="113"/>
      <c r="BK112" s="402" t="e">
        <f t="shared" si="55"/>
        <v>#VALUE!</v>
      </c>
      <c r="BL112" s="164" t="e">
        <f t="shared" si="56"/>
        <v>#VALUE!</v>
      </c>
      <c r="BM112" s="49"/>
      <c r="BN112" s="49"/>
      <c r="BO112" s="44"/>
      <c r="BP112" s="44"/>
      <c r="BQ112" s="49"/>
      <c r="BR112" s="149" t="e">
        <f aca="true" t="shared" si="58" ref="BR112:BR118">U112/BC112</f>
        <v>#VALUE!</v>
      </c>
      <c r="BS112" s="49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</row>
    <row r="113" spans="1:238" s="9" customFormat="1" ht="30" customHeight="1" thickBot="1">
      <c r="A113" s="505" t="s">
        <v>14</v>
      </c>
      <c r="B113" s="506"/>
      <c r="C113" s="679" t="s">
        <v>46</v>
      </c>
      <c r="D113" s="680"/>
      <c r="E113" s="680"/>
      <c r="F113" s="680"/>
      <c r="G113" s="680"/>
      <c r="H113" s="680"/>
      <c r="I113" s="680"/>
      <c r="J113" s="680"/>
      <c r="K113" s="680"/>
      <c r="L113" s="680"/>
      <c r="M113" s="680"/>
      <c r="N113" s="681"/>
      <c r="O113" s="829"/>
      <c r="P113" s="830"/>
      <c r="Q113" s="510"/>
      <c r="R113" s="512"/>
      <c r="S113" s="831" t="s">
        <v>113</v>
      </c>
      <c r="T113" s="511"/>
      <c r="U113" s="510" t="s">
        <v>112</v>
      </c>
      <c r="V113" s="511"/>
      <c r="W113" s="510"/>
      <c r="X113" s="511"/>
      <c r="Y113" s="510"/>
      <c r="Z113" s="511"/>
      <c r="AA113" s="510" t="s">
        <v>112</v>
      </c>
      <c r="AB113" s="511"/>
      <c r="AC113" s="832"/>
      <c r="AD113" s="833"/>
      <c r="AE113" s="778"/>
      <c r="AF113" s="779"/>
      <c r="AG113" s="779"/>
      <c r="AH113" s="781"/>
      <c r="AI113" s="779"/>
      <c r="AJ113" s="780"/>
      <c r="AK113" s="781"/>
      <c r="AL113" s="779"/>
      <c r="AM113" s="780"/>
      <c r="AN113" s="781" t="s">
        <v>113</v>
      </c>
      <c r="AO113" s="779" t="s">
        <v>112</v>
      </c>
      <c r="AP113" s="780"/>
      <c r="AQ113" s="781"/>
      <c r="AR113" s="779"/>
      <c r="AS113" s="780"/>
      <c r="AT113" s="781"/>
      <c r="AU113" s="779"/>
      <c r="AV113" s="780"/>
      <c r="AW113" s="781"/>
      <c r="AX113" s="779"/>
      <c r="AY113" s="780"/>
      <c r="AZ113" s="781"/>
      <c r="BA113" s="779"/>
      <c r="BB113" s="779"/>
      <c r="BC113" s="838"/>
      <c r="BD113" s="776"/>
      <c r="BE113" s="839"/>
      <c r="BF113" s="840"/>
      <c r="BG113" s="841"/>
      <c r="BH113" s="841"/>
      <c r="BI113" s="842"/>
      <c r="BJ113" s="113"/>
      <c r="BK113" s="402" t="e">
        <f t="shared" si="55"/>
        <v>#VALUE!</v>
      </c>
      <c r="BL113" s="164" t="e">
        <f t="shared" si="56"/>
        <v>#VALUE!</v>
      </c>
      <c r="BM113" s="49"/>
      <c r="BN113" s="49"/>
      <c r="BO113" s="44"/>
      <c r="BP113" s="44"/>
      <c r="BQ113" s="49"/>
      <c r="BR113" s="149" t="e">
        <f t="shared" si="58"/>
        <v>#VALUE!</v>
      </c>
      <c r="BS113" s="49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</row>
    <row r="114" spans="1:238" s="9" customFormat="1" ht="30" customHeight="1" thickBot="1">
      <c r="A114" s="843" t="s">
        <v>218</v>
      </c>
      <c r="B114" s="844"/>
      <c r="C114" s="845" t="s">
        <v>71</v>
      </c>
      <c r="D114" s="846"/>
      <c r="E114" s="846"/>
      <c r="F114" s="846"/>
      <c r="G114" s="846"/>
      <c r="H114" s="846"/>
      <c r="I114" s="846"/>
      <c r="J114" s="846"/>
      <c r="K114" s="846"/>
      <c r="L114" s="846"/>
      <c r="M114" s="846"/>
      <c r="N114" s="847"/>
      <c r="O114" s="848"/>
      <c r="P114" s="849"/>
      <c r="Q114" s="605"/>
      <c r="R114" s="850"/>
      <c r="S114" s="851" t="s">
        <v>219</v>
      </c>
      <c r="T114" s="608"/>
      <c r="U114" s="605" t="s">
        <v>219</v>
      </c>
      <c r="V114" s="608"/>
      <c r="W114" s="605"/>
      <c r="X114" s="608"/>
      <c r="Y114" s="605"/>
      <c r="Z114" s="608"/>
      <c r="AA114" s="605" t="s">
        <v>219</v>
      </c>
      <c r="AB114" s="608"/>
      <c r="AC114" s="852"/>
      <c r="AD114" s="853"/>
      <c r="AE114" s="854"/>
      <c r="AF114" s="855"/>
      <c r="AG114" s="855"/>
      <c r="AH114" s="856"/>
      <c r="AI114" s="855"/>
      <c r="AJ114" s="857"/>
      <c r="AK114" s="856"/>
      <c r="AL114" s="855"/>
      <c r="AM114" s="857"/>
      <c r="AN114" s="856"/>
      <c r="AO114" s="855"/>
      <c r="AP114" s="857"/>
      <c r="AQ114" s="856" t="s">
        <v>214</v>
      </c>
      <c r="AR114" s="855" t="s">
        <v>214</v>
      </c>
      <c r="AS114" s="857"/>
      <c r="AT114" s="856" t="s">
        <v>214</v>
      </c>
      <c r="AU114" s="855" t="s">
        <v>214</v>
      </c>
      <c r="AV114" s="857"/>
      <c r="AW114" s="856"/>
      <c r="AX114" s="855"/>
      <c r="AY114" s="857"/>
      <c r="AZ114" s="856"/>
      <c r="BA114" s="855"/>
      <c r="BB114" s="855"/>
      <c r="BC114" s="858"/>
      <c r="BD114" s="859"/>
      <c r="BE114" s="853"/>
      <c r="BF114" s="860"/>
      <c r="BG114" s="861"/>
      <c r="BH114" s="861"/>
      <c r="BI114" s="862"/>
      <c r="BJ114" s="113"/>
      <c r="BK114" s="402" t="e">
        <f t="shared" si="55"/>
        <v>#VALUE!</v>
      </c>
      <c r="BL114" s="113"/>
      <c r="BM114" s="49"/>
      <c r="BN114" s="49"/>
      <c r="BO114" s="44"/>
      <c r="BP114" s="44"/>
      <c r="BQ114" s="49"/>
      <c r="BR114" s="154" t="e">
        <f>U114/BC114</f>
        <v>#VALUE!</v>
      </c>
      <c r="BS114" s="49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</row>
    <row r="115" spans="1:71" s="12" customFormat="1" ht="60" customHeight="1">
      <c r="A115" s="804" t="s">
        <v>54</v>
      </c>
      <c r="B115" s="805"/>
      <c r="C115" s="806" t="s">
        <v>55</v>
      </c>
      <c r="D115" s="807"/>
      <c r="E115" s="807"/>
      <c r="F115" s="807"/>
      <c r="G115" s="807"/>
      <c r="H115" s="807"/>
      <c r="I115" s="807"/>
      <c r="J115" s="807"/>
      <c r="K115" s="807"/>
      <c r="L115" s="807"/>
      <c r="M115" s="807"/>
      <c r="N115" s="808"/>
      <c r="O115" s="811"/>
      <c r="P115" s="816"/>
      <c r="Q115" s="811"/>
      <c r="R115" s="812"/>
      <c r="S115" s="813" t="s">
        <v>279</v>
      </c>
      <c r="T115" s="814"/>
      <c r="U115" s="815" t="s">
        <v>280</v>
      </c>
      <c r="V115" s="814"/>
      <c r="W115" s="811"/>
      <c r="X115" s="816"/>
      <c r="Y115" s="811"/>
      <c r="Z115" s="816"/>
      <c r="AA115" s="815" t="s">
        <v>280</v>
      </c>
      <c r="AB115" s="814"/>
      <c r="AC115" s="863"/>
      <c r="AD115" s="864"/>
      <c r="AE115" s="865"/>
      <c r="AF115" s="866"/>
      <c r="AG115" s="707"/>
      <c r="AH115" s="867"/>
      <c r="AI115" s="868"/>
      <c r="AJ115" s="731"/>
      <c r="AK115" s="869"/>
      <c r="AL115" s="866"/>
      <c r="AM115" s="707"/>
      <c r="AN115" s="869"/>
      <c r="AO115" s="866"/>
      <c r="AP115" s="707"/>
      <c r="AQ115" s="869"/>
      <c r="AR115" s="866"/>
      <c r="AS115" s="790"/>
      <c r="AT115" s="869"/>
      <c r="AU115" s="866"/>
      <c r="AV115" s="707"/>
      <c r="AW115" s="869"/>
      <c r="AX115" s="866"/>
      <c r="AY115" s="707"/>
      <c r="AZ115" s="869"/>
      <c r="BA115" s="866"/>
      <c r="BB115" s="707"/>
      <c r="BC115" s="824"/>
      <c r="BD115" s="825"/>
      <c r="BE115" s="817"/>
      <c r="BF115" s="870"/>
      <c r="BG115" s="871"/>
      <c r="BH115" s="871"/>
      <c r="BI115" s="872"/>
      <c r="BJ115" s="113"/>
      <c r="BK115" s="402" t="e">
        <f t="shared" si="55"/>
        <v>#VALUE!</v>
      </c>
      <c r="BL115" s="113"/>
      <c r="BM115" s="49"/>
      <c r="BN115" s="49"/>
      <c r="BO115" s="44"/>
      <c r="BP115" s="44"/>
      <c r="BQ115" s="49"/>
      <c r="BR115" s="154" t="e">
        <f t="shared" si="58"/>
        <v>#VALUE!</v>
      </c>
      <c r="BS115" s="49"/>
    </row>
    <row r="116" spans="1:238" s="7" customFormat="1" ht="60" customHeight="1">
      <c r="A116" s="505" t="s">
        <v>56</v>
      </c>
      <c r="B116" s="506"/>
      <c r="C116" s="873" t="s">
        <v>53</v>
      </c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5"/>
      <c r="O116" s="510"/>
      <c r="P116" s="511"/>
      <c r="Q116" s="510" t="s">
        <v>213</v>
      </c>
      <c r="R116" s="512"/>
      <c r="S116" s="876" t="s">
        <v>215</v>
      </c>
      <c r="T116" s="514"/>
      <c r="U116" s="513" t="s">
        <v>214</v>
      </c>
      <c r="V116" s="514"/>
      <c r="W116" s="515"/>
      <c r="X116" s="516"/>
      <c r="Y116" s="515"/>
      <c r="Z116" s="516"/>
      <c r="AA116" s="510" t="s">
        <v>214</v>
      </c>
      <c r="AB116" s="511"/>
      <c r="AC116" s="510"/>
      <c r="AD116" s="512"/>
      <c r="AE116" s="541"/>
      <c r="AF116" s="434"/>
      <c r="AG116" s="592"/>
      <c r="AH116" s="437"/>
      <c r="AI116" s="434"/>
      <c r="AJ116" s="592"/>
      <c r="AK116" s="437"/>
      <c r="AL116" s="434"/>
      <c r="AM116" s="434"/>
      <c r="AN116" s="437"/>
      <c r="AO116" s="434"/>
      <c r="AP116" s="434"/>
      <c r="AQ116" s="437"/>
      <c r="AR116" s="434"/>
      <c r="AS116" s="434"/>
      <c r="AT116" s="437" t="s">
        <v>215</v>
      </c>
      <c r="AU116" s="434" t="s">
        <v>214</v>
      </c>
      <c r="AV116" s="592"/>
      <c r="AW116" s="437"/>
      <c r="AX116" s="434"/>
      <c r="AY116" s="434"/>
      <c r="AZ116" s="437"/>
      <c r="BA116" s="434"/>
      <c r="BB116" s="434"/>
      <c r="BC116" s="877"/>
      <c r="BD116" s="878"/>
      <c r="BE116" s="879"/>
      <c r="BF116" s="522" t="s">
        <v>421</v>
      </c>
      <c r="BG116" s="523"/>
      <c r="BH116" s="523"/>
      <c r="BI116" s="524"/>
      <c r="BJ116" s="113">
        <v>1</v>
      </c>
      <c r="BK116" s="402" t="e">
        <f t="shared" si="55"/>
        <v>#VALUE!</v>
      </c>
      <c r="BL116" s="164" t="e">
        <f>W116+Y116+AA116+AC116-U116</f>
        <v>#VALUE!</v>
      </c>
      <c r="BM116" s="49" t="e">
        <f>U116*1.5</f>
        <v>#VALUE!</v>
      </c>
      <c r="BN116" s="49" t="str">
        <f>S116</f>
        <v>/50</v>
      </c>
      <c r="BO116" s="44" t="e">
        <f>BN116/40</f>
        <v>#VALUE!</v>
      </c>
      <c r="BP116" s="141">
        <f>BC116</f>
        <v>0</v>
      </c>
      <c r="BQ116" s="163" t="e">
        <f>BO116-BP116</f>
        <v>#VALUE!</v>
      </c>
      <c r="BR116" s="154" t="e">
        <f t="shared" si="58"/>
        <v>#VALUE!</v>
      </c>
      <c r="BS116" s="49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</row>
    <row r="117" spans="1:238" s="9" customFormat="1" ht="30" customHeight="1" thickBot="1">
      <c r="A117" s="601" t="s">
        <v>216</v>
      </c>
      <c r="B117" s="602"/>
      <c r="C117" s="880" t="s">
        <v>71</v>
      </c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604"/>
      <c r="P117" s="604"/>
      <c r="Q117" s="604" t="s">
        <v>103</v>
      </c>
      <c r="R117" s="609"/>
      <c r="S117" s="608" t="s">
        <v>220</v>
      </c>
      <c r="T117" s="604"/>
      <c r="U117" s="604" t="s">
        <v>220</v>
      </c>
      <c r="V117" s="604"/>
      <c r="W117" s="604"/>
      <c r="X117" s="604"/>
      <c r="Y117" s="604"/>
      <c r="Z117" s="604"/>
      <c r="AA117" s="604" t="s">
        <v>220</v>
      </c>
      <c r="AB117" s="604"/>
      <c r="AC117" s="852"/>
      <c r="AD117" s="881"/>
      <c r="AE117" s="778" t="s">
        <v>219</v>
      </c>
      <c r="AF117" s="779" t="s">
        <v>219</v>
      </c>
      <c r="AG117" s="779"/>
      <c r="AH117" s="781" t="s">
        <v>219</v>
      </c>
      <c r="AI117" s="779" t="s">
        <v>219</v>
      </c>
      <c r="AJ117" s="780"/>
      <c r="AK117" s="781" t="s">
        <v>219</v>
      </c>
      <c r="AL117" s="779" t="s">
        <v>219</v>
      </c>
      <c r="AM117" s="780"/>
      <c r="AN117" s="781" t="s">
        <v>219</v>
      </c>
      <c r="AO117" s="779" t="s">
        <v>219</v>
      </c>
      <c r="AP117" s="780"/>
      <c r="AQ117" s="781" t="s">
        <v>214</v>
      </c>
      <c r="AR117" s="779" t="s">
        <v>214</v>
      </c>
      <c r="AS117" s="780"/>
      <c r="AT117" s="781" t="s">
        <v>214</v>
      </c>
      <c r="AU117" s="779" t="s">
        <v>214</v>
      </c>
      <c r="AV117" s="780"/>
      <c r="AW117" s="781"/>
      <c r="AX117" s="779"/>
      <c r="AY117" s="780"/>
      <c r="AZ117" s="781"/>
      <c r="BA117" s="779"/>
      <c r="BB117" s="779"/>
      <c r="BC117" s="858"/>
      <c r="BD117" s="859"/>
      <c r="BE117" s="853"/>
      <c r="BF117" s="882" t="s">
        <v>369</v>
      </c>
      <c r="BG117" s="714"/>
      <c r="BH117" s="714"/>
      <c r="BI117" s="715"/>
      <c r="BJ117" s="113"/>
      <c r="BK117" s="402" t="e">
        <f t="shared" si="55"/>
        <v>#VALUE!</v>
      </c>
      <c r="BL117" s="113"/>
      <c r="BM117" s="49"/>
      <c r="BN117" s="49"/>
      <c r="BO117" s="44"/>
      <c r="BP117" s="44"/>
      <c r="BQ117" s="49"/>
      <c r="BR117" s="154" t="e">
        <f t="shared" si="58"/>
        <v>#VALUE!</v>
      </c>
      <c r="BS117" s="49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</row>
    <row r="118" spans="1:71" s="116" customFormat="1" ht="60" customHeight="1" thickBot="1">
      <c r="A118" s="883" t="s">
        <v>159</v>
      </c>
      <c r="B118" s="884"/>
      <c r="C118" s="884"/>
      <c r="D118" s="884"/>
      <c r="E118" s="884"/>
      <c r="F118" s="884"/>
      <c r="G118" s="884"/>
      <c r="H118" s="884"/>
      <c r="I118" s="884"/>
      <c r="J118" s="884"/>
      <c r="K118" s="884"/>
      <c r="L118" s="884"/>
      <c r="M118" s="884"/>
      <c r="N118" s="885"/>
      <c r="O118" s="621"/>
      <c r="P118" s="647"/>
      <c r="Q118" s="621"/>
      <c r="R118" s="648"/>
      <c r="S118" s="886">
        <f>S71+S35</f>
        <v>7952</v>
      </c>
      <c r="T118" s="394"/>
      <c r="U118" s="393">
        <f>U71+U35</f>
        <v>3952</v>
      </c>
      <c r="V118" s="394"/>
      <c r="W118" s="393">
        <f>W71+W35</f>
        <v>1748</v>
      </c>
      <c r="X118" s="394"/>
      <c r="Y118" s="393">
        <f>Y71+Y35</f>
        <v>360</v>
      </c>
      <c r="Z118" s="394"/>
      <c r="AA118" s="393">
        <f>AA71+AA35</f>
        <v>1770</v>
      </c>
      <c r="AB118" s="394"/>
      <c r="AC118" s="887">
        <f>AC115+AC111+AC71+AC35</f>
        <v>74</v>
      </c>
      <c r="AD118" s="761"/>
      <c r="AE118" s="888">
        <f>AE71+AE35</f>
        <v>1064</v>
      </c>
      <c r="AF118" s="889">
        <f aca="true" t="shared" si="59" ref="AF118:BB118">AF71+AF35</f>
        <v>550</v>
      </c>
      <c r="AG118" s="890">
        <f t="shared" si="59"/>
        <v>27</v>
      </c>
      <c r="AH118" s="891">
        <f t="shared" si="59"/>
        <v>1056</v>
      </c>
      <c r="AI118" s="889">
        <f t="shared" si="59"/>
        <v>544</v>
      </c>
      <c r="AJ118" s="890">
        <f t="shared" si="59"/>
        <v>28</v>
      </c>
      <c r="AK118" s="891">
        <f t="shared" si="59"/>
        <v>1062</v>
      </c>
      <c r="AL118" s="889">
        <f t="shared" si="59"/>
        <v>530</v>
      </c>
      <c r="AM118" s="890">
        <f t="shared" si="59"/>
        <v>29</v>
      </c>
      <c r="AN118" s="891">
        <f t="shared" si="59"/>
        <v>1056</v>
      </c>
      <c r="AO118" s="889">
        <f t="shared" si="59"/>
        <v>508</v>
      </c>
      <c r="AP118" s="892">
        <f t="shared" si="59"/>
        <v>26</v>
      </c>
      <c r="AQ118" s="891">
        <f t="shared" si="59"/>
        <v>1080</v>
      </c>
      <c r="AR118" s="889">
        <f t="shared" si="59"/>
        <v>544</v>
      </c>
      <c r="AS118" s="890">
        <f t="shared" si="59"/>
        <v>29</v>
      </c>
      <c r="AT118" s="891">
        <f t="shared" si="59"/>
        <v>1054</v>
      </c>
      <c r="AU118" s="889">
        <f t="shared" si="59"/>
        <v>508</v>
      </c>
      <c r="AV118" s="890">
        <f t="shared" si="59"/>
        <v>26</v>
      </c>
      <c r="AW118" s="891">
        <f t="shared" si="59"/>
        <v>1070</v>
      </c>
      <c r="AX118" s="889">
        <f t="shared" si="59"/>
        <v>544</v>
      </c>
      <c r="AY118" s="890">
        <f t="shared" si="59"/>
        <v>30</v>
      </c>
      <c r="AZ118" s="891">
        <f t="shared" si="59"/>
        <v>510</v>
      </c>
      <c r="BA118" s="889">
        <f t="shared" si="59"/>
        <v>224</v>
      </c>
      <c r="BB118" s="893">
        <f t="shared" si="59"/>
        <v>16</v>
      </c>
      <c r="BC118" s="894">
        <f>AG118+AJ118+AM118+AP118+AS118+AV118+AY118+BB118</f>
        <v>211</v>
      </c>
      <c r="BD118" s="895" t="s">
        <v>147</v>
      </c>
      <c r="BE118" s="896">
        <f>BC118+M129+AH129+AH130+AH131+AX129</f>
        <v>240</v>
      </c>
      <c r="BF118" s="897"/>
      <c r="BG118" s="898"/>
      <c r="BH118" s="899"/>
      <c r="BI118" s="900"/>
      <c r="BJ118" s="901"/>
      <c r="BK118" s="402">
        <f>AZ118+AW118+AT118+AQ118+AN118+AK118+AH118+AE118-S118</f>
        <v>0</v>
      </c>
      <c r="BL118" s="143">
        <f>BA118+AX118+AU118+AR118+AO118+AL118+AI118+AF118-U118</f>
        <v>0</v>
      </c>
      <c r="BM118" s="143">
        <f>BB118+AY118+AV118+AS118+AP118+AM118+AJ118+AG118-BC118</f>
        <v>0</v>
      </c>
      <c r="BN118" s="26"/>
      <c r="BQ118" s="26"/>
      <c r="BR118" s="149">
        <f t="shared" si="58"/>
        <v>18.729857819905213</v>
      </c>
      <c r="BS118" s="26"/>
    </row>
    <row r="119" spans="1:71" s="116" customFormat="1" ht="43.5" customHeight="1" hidden="1">
      <c r="A119" s="902" t="s">
        <v>107</v>
      </c>
      <c r="B119" s="903"/>
      <c r="C119" s="903"/>
      <c r="D119" s="903"/>
      <c r="E119" s="903"/>
      <c r="F119" s="903"/>
      <c r="G119" s="903"/>
      <c r="H119" s="903"/>
      <c r="I119" s="903"/>
      <c r="J119" s="903"/>
      <c r="K119" s="903"/>
      <c r="L119" s="903"/>
      <c r="M119" s="903"/>
      <c r="N119" s="904"/>
      <c r="O119" s="540"/>
      <c r="P119" s="532"/>
      <c r="Q119" s="540"/>
      <c r="R119" s="653"/>
      <c r="S119" s="693" t="e">
        <f>S35+#REF!+#REF!</f>
        <v>#REF!</v>
      </c>
      <c r="T119" s="694"/>
      <c r="U119" s="905" t="e">
        <f>S119/S118</f>
        <v>#REF!</v>
      </c>
      <c r="V119" s="906"/>
      <c r="W119" s="907"/>
      <c r="X119" s="690"/>
      <c r="Y119" s="907"/>
      <c r="Z119" s="690"/>
      <c r="AA119" s="907"/>
      <c r="AB119" s="690"/>
      <c r="AC119" s="907"/>
      <c r="AD119" s="908"/>
      <c r="AE119" s="909"/>
      <c r="AF119" s="910"/>
      <c r="AG119" s="910"/>
      <c r="AH119" s="911"/>
      <c r="AI119" s="910"/>
      <c r="AJ119" s="910"/>
      <c r="AK119" s="911"/>
      <c r="AL119" s="910"/>
      <c r="AM119" s="910"/>
      <c r="AN119" s="911"/>
      <c r="AO119" s="910"/>
      <c r="AP119" s="910"/>
      <c r="AQ119" s="911"/>
      <c r="AR119" s="910"/>
      <c r="AS119" s="910"/>
      <c r="AT119" s="911"/>
      <c r="AU119" s="910"/>
      <c r="AV119" s="910"/>
      <c r="AW119" s="911"/>
      <c r="AX119" s="910"/>
      <c r="AY119" s="910"/>
      <c r="AZ119" s="911"/>
      <c r="BA119" s="910"/>
      <c r="BB119" s="910"/>
      <c r="BC119" s="912" t="e">
        <f>BC35+#REF!+#REF!</f>
        <v>#REF!</v>
      </c>
      <c r="BD119" s="913"/>
      <c r="BE119" s="914"/>
      <c r="BF119" s="915"/>
      <c r="BG119" s="916"/>
      <c r="BH119" s="916"/>
      <c r="BI119" s="917"/>
      <c r="BJ119" s="901"/>
      <c r="BK119" s="918"/>
      <c r="BL119" s="26"/>
      <c r="BM119" s="26"/>
      <c r="BN119" s="26"/>
      <c r="BQ119" s="26"/>
      <c r="BR119" s="148"/>
      <c r="BS119" s="26"/>
    </row>
    <row r="120" spans="1:71" s="116" customFormat="1" ht="43.5" customHeight="1" hidden="1">
      <c r="A120" s="919" t="s">
        <v>108</v>
      </c>
      <c r="B120" s="920"/>
      <c r="C120" s="920"/>
      <c r="D120" s="920"/>
      <c r="E120" s="920"/>
      <c r="F120" s="920"/>
      <c r="G120" s="920"/>
      <c r="H120" s="920"/>
      <c r="I120" s="920"/>
      <c r="J120" s="920"/>
      <c r="K120" s="920"/>
      <c r="L120" s="920"/>
      <c r="M120" s="920"/>
      <c r="N120" s="921"/>
      <c r="O120" s="510"/>
      <c r="P120" s="511"/>
      <c r="Q120" s="510"/>
      <c r="R120" s="512"/>
      <c r="S120" s="584">
        <f>S71+S75+S56</f>
        <v>5284</v>
      </c>
      <c r="T120" s="585"/>
      <c r="U120" s="922">
        <f>S120/S118</f>
        <v>0.6644869215291751</v>
      </c>
      <c r="V120" s="923"/>
      <c r="W120" s="907"/>
      <c r="X120" s="690"/>
      <c r="Y120" s="907"/>
      <c r="Z120" s="690"/>
      <c r="AA120" s="907"/>
      <c r="AB120" s="690"/>
      <c r="AC120" s="907"/>
      <c r="AD120" s="908"/>
      <c r="AE120" s="924"/>
      <c r="AF120" s="925"/>
      <c r="AG120" s="925"/>
      <c r="AH120" s="926"/>
      <c r="AI120" s="925"/>
      <c r="AJ120" s="927"/>
      <c r="AK120" s="926"/>
      <c r="AL120" s="925"/>
      <c r="AM120" s="927"/>
      <c r="AN120" s="926"/>
      <c r="AO120" s="925"/>
      <c r="AP120" s="927"/>
      <c r="AQ120" s="926"/>
      <c r="AR120" s="925"/>
      <c r="AS120" s="927"/>
      <c r="AT120" s="926"/>
      <c r="AU120" s="925"/>
      <c r="AV120" s="927"/>
      <c r="AW120" s="926"/>
      <c r="AX120" s="925"/>
      <c r="AY120" s="927"/>
      <c r="AZ120" s="926"/>
      <c r="BA120" s="925"/>
      <c r="BB120" s="927"/>
      <c r="BC120" s="928">
        <f>BC71+BC75+BC56</f>
        <v>105</v>
      </c>
      <c r="BD120" s="929"/>
      <c r="BE120" s="930"/>
      <c r="BF120" s="931"/>
      <c r="BG120" s="932"/>
      <c r="BH120" s="932"/>
      <c r="BI120" s="933"/>
      <c r="BJ120" s="901"/>
      <c r="BK120" s="918"/>
      <c r="BL120" s="26"/>
      <c r="BM120" s="26"/>
      <c r="BN120" s="26"/>
      <c r="BQ120" s="26"/>
      <c r="BR120" s="148"/>
      <c r="BS120" s="26"/>
    </row>
    <row r="121" spans="1:238" s="115" customFormat="1" ht="30" customHeight="1">
      <c r="A121" s="934" t="s">
        <v>160</v>
      </c>
      <c r="B121" s="935"/>
      <c r="C121" s="935"/>
      <c r="D121" s="935"/>
      <c r="E121" s="935"/>
      <c r="F121" s="935"/>
      <c r="G121" s="935"/>
      <c r="H121" s="935"/>
      <c r="I121" s="935"/>
      <c r="J121" s="935"/>
      <c r="K121" s="935"/>
      <c r="L121" s="935"/>
      <c r="M121" s="935"/>
      <c r="N121" s="936"/>
      <c r="O121" s="510"/>
      <c r="P121" s="511"/>
      <c r="Q121" s="510"/>
      <c r="R121" s="512"/>
      <c r="S121" s="584" t="s">
        <v>111</v>
      </c>
      <c r="T121" s="585"/>
      <c r="U121" s="937"/>
      <c r="V121" s="585"/>
      <c r="W121" s="937"/>
      <c r="X121" s="585"/>
      <c r="Y121" s="937"/>
      <c r="Z121" s="585"/>
      <c r="AA121" s="938"/>
      <c r="AB121" s="939"/>
      <c r="AC121" s="937"/>
      <c r="AD121" s="584"/>
      <c r="AE121" s="940"/>
      <c r="AF121" s="821">
        <f>AF118/17</f>
        <v>32.35294117647059</v>
      </c>
      <c r="AG121" s="820"/>
      <c r="AH121" s="941"/>
      <c r="AI121" s="821">
        <f>AI118/17</f>
        <v>32</v>
      </c>
      <c r="AJ121" s="820"/>
      <c r="AK121" s="941"/>
      <c r="AL121" s="821">
        <f>AL118/17</f>
        <v>31.176470588235293</v>
      </c>
      <c r="AM121" s="820"/>
      <c r="AN121" s="941"/>
      <c r="AO121" s="821">
        <f>AO118/17</f>
        <v>29.88235294117647</v>
      </c>
      <c r="AP121" s="820"/>
      <c r="AQ121" s="941"/>
      <c r="AR121" s="821">
        <f>AR118/17</f>
        <v>32</v>
      </c>
      <c r="AS121" s="820"/>
      <c r="AT121" s="941"/>
      <c r="AU121" s="942">
        <f>AU118/17</f>
        <v>29.88235294117647</v>
      </c>
      <c r="AV121" s="820"/>
      <c r="AW121" s="941"/>
      <c r="AX121" s="821">
        <f>AX118/17</f>
        <v>32</v>
      </c>
      <c r="AY121" s="820"/>
      <c r="AZ121" s="941"/>
      <c r="BA121" s="821">
        <f>BA118/8</f>
        <v>28</v>
      </c>
      <c r="BB121" s="943"/>
      <c r="BC121" s="944"/>
      <c r="BD121" s="189"/>
      <c r="BE121" s="190"/>
      <c r="BF121" s="945"/>
      <c r="BG121" s="946"/>
      <c r="BH121" s="946"/>
      <c r="BI121" s="947"/>
      <c r="BJ121" s="113"/>
      <c r="BK121" s="358"/>
      <c r="BL121" s="113"/>
      <c r="BM121" s="49"/>
      <c r="BN121" s="49"/>
      <c r="BO121" s="44"/>
      <c r="BP121" s="44"/>
      <c r="BQ121" s="49"/>
      <c r="BR121" s="149"/>
      <c r="BS121" s="49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</row>
    <row r="122" spans="1:238" s="115" customFormat="1" ht="30" customHeight="1">
      <c r="A122" s="934" t="s">
        <v>23</v>
      </c>
      <c r="B122" s="935"/>
      <c r="C122" s="935"/>
      <c r="D122" s="935"/>
      <c r="E122" s="935"/>
      <c r="F122" s="935"/>
      <c r="G122" s="935"/>
      <c r="H122" s="935"/>
      <c r="I122" s="935"/>
      <c r="J122" s="935"/>
      <c r="K122" s="935"/>
      <c r="L122" s="935"/>
      <c r="M122" s="935"/>
      <c r="N122" s="936"/>
      <c r="O122" s="510"/>
      <c r="P122" s="511"/>
      <c r="Q122" s="510"/>
      <c r="R122" s="512"/>
      <c r="S122" s="520">
        <f>SUM(AE122:BI122)</f>
        <v>6</v>
      </c>
      <c r="T122" s="948"/>
      <c r="U122" s="949"/>
      <c r="V122" s="950"/>
      <c r="W122" s="510"/>
      <c r="X122" s="511"/>
      <c r="Y122" s="510"/>
      <c r="Z122" s="511"/>
      <c r="AA122" s="510"/>
      <c r="AB122" s="511"/>
      <c r="AC122" s="510"/>
      <c r="AD122" s="517"/>
      <c r="AE122" s="446"/>
      <c r="AF122" s="951"/>
      <c r="AG122" s="951"/>
      <c r="AH122" s="698"/>
      <c r="AI122" s="952"/>
      <c r="AJ122" s="952"/>
      <c r="AK122" s="698"/>
      <c r="AL122" s="952">
        <v>1</v>
      </c>
      <c r="AM122" s="952"/>
      <c r="AN122" s="698"/>
      <c r="AO122" s="952">
        <v>1</v>
      </c>
      <c r="AP122" s="952"/>
      <c r="AQ122" s="698"/>
      <c r="AR122" s="952">
        <v>2</v>
      </c>
      <c r="AS122" s="952"/>
      <c r="AT122" s="698"/>
      <c r="AU122" s="952">
        <v>1</v>
      </c>
      <c r="AV122" s="952"/>
      <c r="AW122" s="698"/>
      <c r="AX122" s="952">
        <v>1</v>
      </c>
      <c r="AY122" s="952"/>
      <c r="AZ122" s="698"/>
      <c r="BA122" s="952"/>
      <c r="BB122" s="952"/>
      <c r="BC122" s="953"/>
      <c r="BD122" s="954"/>
      <c r="BE122" s="955"/>
      <c r="BF122" s="956"/>
      <c r="BG122" s="957"/>
      <c r="BH122" s="957"/>
      <c r="BI122" s="958"/>
      <c r="BJ122" s="113"/>
      <c r="BK122" s="358"/>
      <c r="BL122" s="113"/>
      <c r="BM122" s="49"/>
      <c r="BN122" s="49"/>
      <c r="BO122" s="44"/>
      <c r="BP122" s="44"/>
      <c r="BQ122" s="49"/>
      <c r="BR122" s="149"/>
      <c r="BS122" s="49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</row>
    <row r="123" spans="1:238" s="115" customFormat="1" ht="30" customHeight="1">
      <c r="A123" s="934" t="s">
        <v>24</v>
      </c>
      <c r="B123" s="935"/>
      <c r="C123" s="935"/>
      <c r="D123" s="935"/>
      <c r="E123" s="935"/>
      <c r="F123" s="935"/>
      <c r="G123" s="935"/>
      <c r="H123" s="935"/>
      <c r="I123" s="935"/>
      <c r="J123" s="935"/>
      <c r="K123" s="935"/>
      <c r="L123" s="935"/>
      <c r="M123" s="935"/>
      <c r="N123" s="936"/>
      <c r="O123" s="510"/>
      <c r="P123" s="511"/>
      <c r="Q123" s="510"/>
      <c r="R123" s="512"/>
      <c r="S123" s="520">
        <f>SUM(AE123:BI123)</f>
        <v>7</v>
      </c>
      <c r="T123" s="948"/>
      <c r="U123" s="949"/>
      <c r="V123" s="950"/>
      <c r="W123" s="510"/>
      <c r="X123" s="511"/>
      <c r="Y123" s="510"/>
      <c r="Z123" s="511"/>
      <c r="AA123" s="510"/>
      <c r="AB123" s="511"/>
      <c r="AC123" s="510"/>
      <c r="AD123" s="517"/>
      <c r="AE123" s="446"/>
      <c r="AF123" s="952"/>
      <c r="AG123" s="952"/>
      <c r="AH123" s="698"/>
      <c r="AI123" s="952">
        <v>1</v>
      </c>
      <c r="AJ123" s="952"/>
      <c r="AK123" s="698"/>
      <c r="AL123" s="952"/>
      <c r="AM123" s="952"/>
      <c r="AN123" s="698"/>
      <c r="AO123" s="952">
        <v>1</v>
      </c>
      <c r="AP123" s="952"/>
      <c r="AQ123" s="698"/>
      <c r="AR123" s="952"/>
      <c r="AS123" s="952"/>
      <c r="AT123" s="698"/>
      <c r="AU123" s="952">
        <v>2</v>
      </c>
      <c r="AV123" s="952"/>
      <c r="AW123" s="698"/>
      <c r="AX123" s="952">
        <v>1</v>
      </c>
      <c r="AY123" s="952"/>
      <c r="AZ123" s="698"/>
      <c r="BA123" s="952">
        <v>2</v>
      </c>
      <c r="BB123" s="952"/>
      <c r="BC123" s="953"/>
      <c r="BD123" s="954"/>
      <c r="BE123" s="955"/>
      <c r="BF123" s="956"/>
      <c r="BG123" s="957"/>
      <c r="BH123" s="957"/>
      <c r="BI123" s="958"/>
      <c r="BJ123" s="113"/>
      <c r="BK123" s="358"/>
      <c r="BL123" s="113"/>
      <c r="BM123" s="49"/>
      <c r="BN123" s="49"/>
      <c r="BO123" s="44"/>
      <c r="BP123" s="44"/>
      <c r="BQ123" s="49"/>
      <c r="BR123" s="149"/>
      <c r="BS123" s="49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</row>
    <row r="124" spans="1:238" s="115" customFormat="1" ht="30" customHeight="1">
      <c r="A124" s="934" t="s">
        <v>25</v>
      </c>
      <c r="B124" s="935"/>
      <c r="C124" s="935"/>
      <c r="D124" s="935"/>
      <c r="E124" s="935"/>
      <c r="F124" s="935"/>
      <c r="G124" s="935"/>
      <c r="H124" s="935"/>
      <c r="I124" s="935"/>
      <c r="J124" s="935"/>
      <c r="K124" s="935"/>
      <c r="L124" s="935"/>
      <c r="M124" s="935"/>
      <c r="N124" s="936"/>
      <c r="O124" s="510"/>
      <c r="P124" s="511"/>
      <c r="Q124" s="510"/>
      <c r="R124" s="512"/>
      <c r="S124" s="520">
        <f>SUM(AE124:BI124)</f>
        <v>34</v>
      </c>
      <c r="T124" s="948"/>
      <c r="U124" s="949"/>
      <c r="V124" s="950"/>
      <c r="W124" s="510"/>
      <c r="X124" s="511"/>
      <c r="Y124" s="510"/>
      <c r="Z124" s="511"/>
      <c r="AA124" s="510"/>
      <c r="AB124" s="511"/>
      <c r="AC124" s="510"/>
      <c r="AD124" s="517"/>
      <c r="AE124" s="959"/>
      <c r="AF124" s="960">
        <v>5</v>
      </c>
      <c r="AG124" s="960"/>
      <c r="AH124" s="961"/>
      <c r="AI124" s="960">
        <v>5</v>
      </c>
      <c r="AJ124" s="960"/>
      <c r="AK124" s="961"/>
      <c r="AL124" s="960">
        <v>3</v>
      </c>
      <c r="AM124" s="960"/>
      <c r="AN124" s="961"/>
      <c r="AO124" s="960">
        <v>5</v>
      </c>
      <c r="AP124" s="960"/>
      <c r="AQ124" s="961"/>
      <c r="AR124" s="960">
        <v>4</v>
      </c>
      <c r="AS124" s="960"/>
      <c r="AT124" s="961"/>
      <c r="AU124" s="960">
        <v>4</v>
      </c>
      <c r="AV124" s="960"/>
      <c r="AW124" s="961"/>
      <c r="AX124" s="960">
        <v>4</v>
      </c>
      <c r="AY124" s="960"/>
      <c r="AZ124" s="961"/>
      <c r="BA124" s="960">
        <v>4</v>
      </c>
      <c r="BB124" s="960"/>
      <c r="BC124" s="953"/>
      <c r="BD124" s="954"/>
      <c r="BE124" s="955"/>
      <c r="BF124" s="956"/>
      <c r="BG124" s="956"/>
      <c r="BH124" s="956"/>
      <c r="BI124" s="962"/>
      <c r="BJ124" s="113"/>
      <c r="BK124" s="358"/>
      <c r="BL124" s="113"/>
      <c r="BM124" s="49"/>
      <c r="BN124" s="49"/>
      <c r="BO124" s="44"/>
      <c r="BP124" s="44"/>
      <c r="BQ124" s="49"/>
      <c r="BR124" s="149"/>
      <c r="BS124" s="49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</row>
    <row r="125" spans="1:238" s="115" customFormat="1" ht="30" customHeight="1" thickBot="1">
      <c r="A125" s="963" t="s">
        <v>18</v>
      </c>
      <c r="B125" s="964"/>
      <c r="C125" s="964"/>
      <c r="D125" s="964"/>
      <c r="E125" s="964"/>
      <c r="F125" s="964"/>
      <c r="G125" s="964"/>
      <c r="H125" s="964"/>
      <c r="I125" s="964"/>
      <c r="J125" s="964"/>
      <c r="K125" s="964"/>
      <c r="L125" s="964"/>
      <c r="M125" s="964"/>
      <c r="N125" s="965"/>
      <c r="O125" s="605"/>
      <c r="P125" s="608"/>
      <c r="Q125" s="605"/>
      <c r="R125" s="850"/>
      <c r="S125" s="966">
        <f>AE125+AH125+AK125+AN125+AQ125+AT125+AW125+AZ125</f>
        <v>25</v>
      </c>
      <c r="T125" s="967" t="s">
        <v>281</v>
      </c>
      <c r="U125" s="605"/>
      <c r="V125" s="968"/>
      <c r="W125" s="605"/>
      <c r="X125" s="608"/>
      <c r="Y125" s="605"/>
      <c r="Z125" s="608"/>
      <c r="AA125" s="605"/>
      <c r="AB125" s="608"/>
      <c r="AC125" s="605"/>
      <c r="AD125" s="968"/>
      <c r="AE125" s="969">
        <v>3</v>
      </c>
      <c r="AF125" s="970" t="s">
        <v>57</v>
      </c>
      <c r="AG125" s="971">
        <v>2</v>
      </c>
      <c r="AH125" s="972">
        <v>3</v>
      </c>
      <c r="AI125" s="970" t="s">
        <v>57</v>
      </c>
      <c r="AJ125" s="971">
        <v>1</v>
      </c>
      <c r="AK125" s="972">
        <v>6</v>
      </c>
      <c r="AL125" s="970" t="s">
        <v>57</v>
      </c>
      <c r="AM125" s="971">
        <v>1</v>
      </c>
      <c r="AN125" s="972">
        <v>2</v>
      </c>
      <c r="AO125" s="970" t="s">
        <v>57</v>
      </c>
      <c r="AP125" s="971">
        <v>2</v>
      </c>
      <c r="AQ125" s="972">
        <v>4</v>
      </c>
      <c r="AR125" s="970" t="s">
        <v>57</v>
      </c>
      <c r="AS125" s="971">
        <v>2</v>
      </c>
      <c r="AT125" s="972">
        <v>2</v>
      </c>
      <c r="AU125" s="970" t="s">
        <v>57</v>
      </c>
      <c r="AV125" s="971">
        <v>3</v>
      </c>
      <c r="AW125" s="972">
        <v>5</v>
      </c>
      <c r="AX125" s="970" t="s">
        <v>57</v>
      </c>
      <c r="AY125" s="971"/>
      <c r="AZ125" s="972">
        <v>0</v>
      </c>
      <c r="BA125" s="970" t="s">
        <v>57</v>
      </c>
      <c r="BB125" s="970"/>
      <c r="BC125" s="973"/>
      <c r="BD125" s="974"/>
      <c r="BE125" s="975"/>
      <c r="BF125" s="976"/>
      <c r="BG125" s="976"/>
      <c r="BH125" s="976"/>
      <c r="BI125" s="977"/>
      <c r="BJ125" s="978"/>
      <c r="BK125" s="979"/>
      <c r="BL125" s="113"/>
      <c r="BM125" s="49"/>
      <c r="BN125" s="49"/>
      <c r="BO125" s="44"/>
      <c r="BP125" s="44"/>
      <c r="BQ125" s="49"/>
      <c r="BR125" s="149"/>
      <c r="BS125" s="49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</row>
    <row r="126" spans="1:238" s="115" customFormat="1" ht="30" customHeight="1" hidden="1" thickBot="1">
      <c r="A126" s="980"/>
      <c r="B126" s="981"/>
      <c r="C126" s="981"/>
      <c r="D126" s="981"/>
      <c r="E126" s="981"/>
      <c r="F126" s="981"/>
      <c r="G126" s="981"/>
      <c r="H126" s="981"/>
      <c r="I126" s="981"/>
      <c r="J126" s="981"/>
      <c r="K126" s="981"/>
      <c r="L126" s="981"/>
      <c r="M126" s="981"/>
      <c r="N126" s="982"/>
      <c r="O126" s="110"/>
      <c r="P126" s="983"/>
      <c r="Q126" s="110"/>
      <c r="R126" s="983"/>
      <c r="S126" s="984"/>
      <c r="T126" s="985"/>
      <c r="U126" s="110"/>
      <c r="V126" s="111"/>
      <c r="W126" s="110"/>
      <c r="X126" s="983"/>
      <c r="Y126" s="110"/>
      <c r="Z126" s="983"/>
      <c r="AA126" s="110"/>
      <c r="AB126" s="983"/>
      <c r="AC126" s="110"/>
      <c r="AD126" s="983"/>
      <c r="AE126" s="986"/>
      <c r="AF126" s="987"/>
      <c r="AG126" s="988"/>
      <c r="AH126" s="986"/>
      <c r="AI126" s="987"/>
      <c r="AJ126" s="988"/>
      <c r="AK126" s="986"/>
      <c r="AL126" s="987"/>
      <c r="AM126" s="988"/>
      <c r="AN126" s="986"/>
      <c r="AO126" s="987"/>
      <c r="AP126" s="988"/>
      <c r="AQ126" s="986"/>
      <c r="AR126" s="987"/>
      <c r="AS126" s="988"/>
      <c r="AT126" s="110"/>
      <c r="AU126" s="111"/>
      <c r="AV126" s="109"/>
      <c r="AW126" s="110"/>
      <c r="AX126" s="111"/>
      <c r="AY126" s="109"/>
      <c r="AZ126" s="110"/>
      <c r="BA126" s="111"/>
      <c r="BB126" s="109"/>
      <c r="BC126" s="110"/>
      <c r="BD126" s="111"/>
      <c r="BE126" s="983"/>
      <c r="BF126" s="989"/>
      <c r="BG126" s="169"/>
      <c r="BH126" s="169"/>
      <c r="BI126" s="990"/>
      <c r="BJ126" s="791"/>
      <c r="BK126" s="991"/>
      <c r="BL126" s="49"/>
      <c r="BM126" s="49"/>
      <c r="BN126" s="49"/>
      <c r="BO126" s="44"/>
      <c r="BP126" s="44"/>
      <c r="BQ126" s="49"/>
      <c r="BR126" s="149"/>
      <c r="BS126" s="49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</row>
    <row r="127" spans="1:238" s="21" customFormat="1" ht="60" customHeight="1">
      <c r="A127" s="813" t="s">
        <v>161</v>
      </c>
      <c r="B127" s="992"/>
      <c r="C127" s="992"/>
      <c r="D127" s="992"/>
      <c r="E127" s="992"/>
      <c r="F127" s="992"/>
      <c r="G127" s="992"/>
      <c r="H127" s="992"/>
      <c r="I127" s="992"/>
      <c r="J127" s="992"/>
      <c r="K127" s="992"/>
      <c r="L127" s="992"/>
      <c r="M127" s="992"/>
      <c r="N127" s="992"/>
      <c r="O127" s="992"/>
      <c r="P127" s="993" t="s">
        <v>162</v>
      </c>
      <c r="Q127" s="994"/>
      <c r="R127" s="994"/>
      <c r="S127" s="994"/>
      <c r="T127" s="994"/>
      <c r="U127" s="994"/>
      <c r="V127" s="994"/>
      <c r="W127" s="994"/>
      <c r="X127" s="994"/>
      <c r="Y127" s="994"/>
      <c r="Z127" s="994"/>
      <c r="AA127" s="994"/>
      <c r="AB127" s="994"/>
      <c r="AC127" s="994"/>
      <c r="AD127" s="994"/>
      <c r="AE127" s="994"/>
      <c r="AF127" s="994"/>
      <c r="AG127" s="994"/>
      <c r="AH127" s="994"/>
      <c r="AI127" s="994"/>
      <c r="AJ127" s="994"/>
      <c r="AK127" s="995"/>
      <c r="AL127" s="996" t="s">
        <v>163</v>
      </c>
      <c r="AM127" s="327"/>
      <c r="AN127" s="327"/>
      <c r="AO127" s="327"/>
      <c r="AP127" s="327"/>
      <c r="AQ127" s="327"/>
      <c r="AR127" s="327"/>
      <c r="AS127" s="327"/>
      <c r="AT127" s="327"/>
      <c r="AU127" s="327"/>
      <c r="AV127" s="327"/>
      <c r="AW127" s="327"/>
      <c r="AX127" s="327"/>
      <c r="AY127" s="327"/>
      <c r="AZ127" s="327"/>
      <c r="BA127" s="997"/>
      <c r="BB127" s="998" t="s">
        <v>164</v>
      </c>
      <c r="BC127" s="998"/>
      <c r="BD127" s="998"/>
      <c r="BE127" s="998"/>
      <c r="BF127" s="998"/>
      <c r="BG127" s="998"/>
      <c r="BH127" s="998"/>
      <c r="BI127" s="999"/>
      <c r="BJ127" s="113"/>
      <c r="BK127" s="49"/>
      <c r="BL127" s="49"/>
      <c r="BM127" s="49"/>
      <c r="BN127" s="49"/>
      <c r="BO127" s="44"/>
      <c r="BP127" s="44"/>
      <c r="BQ127" s="49"/>
      <c r="BR127" s="149"/>
      <c r="BS127" s="49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</row>
    <row r="128" spans="1:238" s="115" customFormat="1" ht="60" customHeight="1">
      <c r="A128" s="1000" t="s">
        <v>40</v>
      </c>
      <c r="B128" s="1001"/>
      <c r="C128" s="1001"/>
      <c r="D128" s="1001"/>
      <c r="E128" s="1001"/>
      <c r="F128" s="1001"/>
      <c r="G128" s="1001" t="s">
        <v>39</v>
      </c>
      <c r="H128" s="1001"/>
      <c r="I128" s="1001"/>
      <c r="J128" s="1001" t="s">
        <v>41</v>
      </c>
      <c r="K128" s="1001"/>
      <c r="L128" s="1001"/>
      <c r="M128" s="1002" t="s">
        <v>63</v>
      </c>
      <c r="N128" s="1003"/>
      <c r="O128" s="1003"/>
      <c r="P128" s="1000" t="s">
        <v>40</v>
      </c>
      <c r="Q128" s="1001"/>
      <c r="R128" s="1001"/>
      <c r="S128" s="1001"/>
      <c r="T128" s="1001"/>
      <c r="U128" s="1001"/>
      <c r="V128" s="1001"/>
      <c r="W128" s="1001"/>
      <c r="X128" s="1001"/>
      <c r="Y128" s="1001"/>
      <c r="Z128" s="1001"/>
      <c r="AA128" s="1001"/>
      <c r="AB128" s="1001" t="s">
        <v>39</v>
      </c>
      <c r="AC128" s="1001"/>
      <c r="AD128" s="1001"/>
      <c r="AE128" s="1001" t="s">
        <v>41</v>
      </c>
      <c r="AF128" s="1001"/>
      <c r="AG128" s="1001"/>
      <c r="AH128" s="1001" t="s">
        <v>63</v>
      </c>
      <c r="AI128" s="1001"/>
      <c r="AJ128" s="1001"/>
      <c r="AK128" s="1004"/>
      <c r="AL128" s="1005" t="s">
        <v>168</v>
      </c>
      <c r="AM128" s="1001"/>
      <c r="AN128" s="1001"/>
      <c r="AO128" s="1001"/>
      <c r="AP128" s="1001"/>
      <c r="AQ128" s="1001"/>
      <c r="AR128" s="1001" t="s">
        <v>39</v>
      </c>
      <c r="AS128" s="1001"/>
      <c r="AT128" s="1001"/>
      <c r="AU128" s="1001" t="s">
        <v>41</v>
      </c>
      <c r="AV128" s="1001"/>
      <c r="AW128" s="1001"/>
      <c r="AX128" s="1001" t="s">
        <v>63</v>
      </c>
      <c r="AY128" s="1001"/>
      <c r="AZ128" s="1001"/>
      <c r="BA128" s="1004"/>
      <c r="BB128" s="1006" t="s">
        <v>167</v>
      </c>
      <c r="BC128" s="1007"/>
      <c r="BD128" s="1007"/>
      <c r="BE128" s="1007"/>
      <c r="BF128" s="1007"/>
      <c r="BG128" s="1007"/>
      <c r="BH128" s="1007"/>
      <c r="BI128" s="1008"/>
      <c r="BJ128" s="1009"/>
      <c r="BK128" s="1009"/>
      <c r="BL128" s="49"/>
      <c r="BM128" s="49"/>
      <c r="BN128" s="49"/>
      <c r="BO128" s="44"/>
      <c r="BP128" s="44"/>
      <c r="BQ128" s="49"/>
      <c r="BR128" s="149"/>
      <c r="BS128" s="49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</row>
    <row r="129" spans="1:238" s="22" customFormat="1" ht="30" customHeight="1">
      <c r="A129" s="1000" t="s">
        <v>189</v>
      </c>
      <c r="B129" s="1001"/>
      <c r="C129" s="1001"/>
      <c r="D129" s="1001"/>
      <c r="E129" s="1001"/>
      <c r="F129" s="1001"/>
      <c r="G129" s="339">
        <v>2</v>
      </c>
      <c r="H129" s="339"/>
      <c r="I129" s="339"/>
      <c r="J129" s="339">
        <v>4</v>
      </c>
      <c r="K129" s="339"/>
      <c r="L129" s="339"/>
      <c r="M129" s="1010">
        <v>5</v>
      </c>
      <c r="N129" s="1011"/>
      <c r="O129" s="1011"/>
      <c r="P129" s="1000" t="s">
        <v>165</v>
      </c>
      <c r="Q129" s="1001"/>
      <c r="R129" s="1001"/>
      <c r="S129" s="1001"/>
      <c r="T129" s="1001"/>
      <c r="U129" s="1001"/>
      <c r="V129" s="1001"/>
      <c r="W129" s="1001"/>
      <c r="X129" s="1001"/>
      <c r="Y129" s="1001"/>
      <c r="Z129" s="1001"/>
      <c r="AA129" s="1001"/>
      <c r="AB129" s="339">
        <v>4</v>
      </c>
      <c r="AC129" s="339"/>
      <c r="AD129" s="339"/>
      <c r="AE129" s="339">
        <v>4</v>
      </c>
      <c r="AF129" s="339"/>
      <c r="AG129" s="339"/>
      <c r="AH129" s="339">
        <v>5</v>
      </c>
      <c r="AI129" s="339"/>
      <c r="AJ129" s="339"/>
      <c r="AK129" s="1012"/>
      <c r="AL129" s="1005" t="s">
        <v>166</v>
      </c>
      <c r="AM129" s="1001"/>
      <c r="AN129" s="1001"/>
      <c r="AO129" s="1001"/>
      <c r="AP129" s="1001"/>
      <c r="AQ129" s="1001"/>
      <c r="AR129" s="339">
        <v>8</v>
      </c>
      <c r="AS129" s="339"/>
      <c r="AT129" s="339"/>
      <c r="AU129" s="339">
        <v>7</v>
      </c>
      <c r="AV129" s="339"/>
      <c r="AW129" s="339"/>
      <c r="AX129" s="339">
        <v>11</v>
      </c>
      <c r="AY129" s="339"/>
      <c r="AZ129" s="339"/>
      <c r="BA129" s="1012"/>
      <c r="BB129" s="1013"/>
      <c r="BC129" s="1014"/>
      <c r="BD129" s="1014"/>
      <c r="BE129" s="1014"/>
      <c r="BF129" s="1014"/>
      <c r="BG129" s="1014"/>
      <c r="BH129" s="1014"/>
      <c r="BI129" s="1015"/>
      <c r="BJ129" s="1016"/>
      <c r="BK129" s="1017"/>
      <c r="BL129" s="49"/>
      <c r="BM129" s="49"/>
      <c r="BN129" s="49"/>
      <c r="BO129" s="44"/>
      <c r="BP129" s="44"/>
      <c r="BQ129" s="49"/>
      <c r="BR129" s="149"/>
      <c r="BS129" s="49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</row>
    <row r="130" spans="1:238" s="23" customFormat="1" ht="30" customHeight="1">
      <c r="A130" s="1000"/>
      <c r="B130" s="1001"/>
      <c r="C130" s="1001"/>
      <c r="D130" s="1001"/>
      <c r="E130" s="1001"/>
      <c r="F130" s="1001"/>
      <c r="G130" s="1001"/>
      <c r="H130" s="1001"/>
      <c r="I130" s="1001"/>
      <c r="J130" s="1001"/>
      <c r="K130" s="1001"/>
      <c r="L130" s="1001"/>
      <c r="M130" s="1002"/>
      <c r="N130" s="1003"/>
      <c r="O130" s="1003"/>
      <c r="P130" s="1000" t="s">
        <v>191</v>
      </c>
      <c r="Q130" s="1001"/>
      <c r="R130" s="1001"/>
      <c r="S130" s="1001"/>
      <c r="T130" s="1001"/>
      <c r="U130" s="1001"/>
      <c r="V130" s="1001"/>
      <c r="W130" s="1001"/>
      <c r="X130" s="1001"/>
      <c r="Y130" s="1001"/>
      <c r="Z130" s="1001"/>
      <c r="AA130" s="1001"/>
      <c r="AB130" s="339">
        <v>6</v>
      </c>
      <c r="AC130" s="339"/>
      <c r="AD130" s="339"/>
      <c r="AE130" s="339">
        <v>4</v>
      </c>
      <c r="AF130" s="339"/>
      <c r="AG130" s="339"/>
      <c r="AH130" s="339">
        <v>5</v>
      </c>
      <c r="AI130" s="339"/>
      <c r="AJ130" s="339"/>
      <c r="AK130" s="1012"/>
      <c r="AL130" s="1005"/>
      <c r="AM130" s="1001"/>
      <c r="AN130" s="1001"/>
      <c r="AO130" s="1001"/>
      <c r="AP130" s="1001"/>
      <c r="AQ130" s="1001"/>
      <c r="AR130" s="339"/>
      <c r="AS130" s="339"/>
      <c r="AT130" s="339"/>
      <c r="AU130" s="339"/>
      <c r="AV130" s="339"/>
      <c r="AW130" s="339"/>
      <c r="AX130" s="339"/>
      <c r="AY130" s="339"/>
      <c r="AZ130" s="339"/>
      <c r="BA130" s="1012"/>
      <c r="BB130" s="1013"/>
      <c r="BC130" s="1014"/>
      <c r="BD130" s="1014"/>
      <c r="BE130" s="1014"/>
      <c r="BF130" s="1014"/>
      <c r="BG130" s="1014"/>
      <c r="BH130" s="1014"/>
      <c r="BI130" s="1015"/>
      <c r="BJ130" s="1016"/>
      <c r="BK130" s="1017"/>
      <c r="BL130" s="49"/>
      <c r="BM130" s="49"/>
      <c r="BN130" s="49"/>
      <c r="BO130" s="44"/>
      <c r="BP130" s="44"/>
      <c r="BQ130" s="49"/>
      <c r="BR130" s="149"/>
      <c r="BS130" s="49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</row>
    <row r="131" spans="1:238" s="25" customFormat="1" ht="30" customHeight="1" thickBot="1">
      <c r="A131" s="1018"/>
      <c r="B131" s="1019"/>
      <c r="C131" s="1019"/>
      <c r="D131" s="1019"/>
      <c r="E131" s="1019"/>
      <c r="F131" s="1019"/>
      <c r="G131" s="1019"/>
      <c r="H131" s="1019"/>
      <c r="I131" s="1019"/>
      <c r="J131" s="1019"/>
      <c r="K131" s="1019"/>
      <c r="L131" s="1019"/>
      <c r="M131" s="1020"/>
      <c r="N131" s="1021"/>
      <c r="O131" s="1021"/>
      <c r="P131" s="1018" t="s">
        <v>15</v>
      </c>
      <c r="Q131" s="1019"/>
      <c r="R131" s="1019"/>
      <c r="S131" s="1019"/>
      <c r="T131" s="1019"/>
      <c r="U131" s="1019"/>
      <c r="V131" s="1019"/>
      <c r="W131" s="1019"/>
      <c r="X131" s="1019"/>
      <c r="Y131" s="1019"/>
      <c r="Z131" s="1019"/>
      <c r="AA131" s="1019"/>
      <c r="AB131" s="363">
        <v>8</v>
      </c>
      <c r="AC131" s="363"/>
      <c r="AD131" s="363"/>
      <c r="AE131" s="363">
        <v>2</v>
      </c>
      <c r="AF131" s="363"/>
      <c r="AG131" s="363"/>
      <c r="AH131" s="363">
        <v>3</v>
      </c>
      <c r="AI131" s="363"/>
      <c r="AJ131" s="363"/>
      <c r="AK131" s="1022"/>
      <c r="AL131" s="1023"/>
      <c r="AM131" s="1019"/>
      <c r="AN131" s="1019"/>
      <c r="AO131" s="1019"/>
      <c r="AP131" s="1019"/>
      <c r="AQ131" s="1019"/>
      <c r="AR131" s="363"/>
      <c r="AS131" s="363"/>
      <c r="AT131" s="363"/>
      <c r="AU131" s="363"/>
      <c r="AV131" s="363"/>
      <c r="AW131" s="363"/>
      <c r="AX131" s="363"/>
      <c r="AY131" s="363"/>
      <c r="AZ131" s="363"/>
      <c r="BA131" s="1022"/>
      <c r="BB131" s="1024"/>
      <c r="BC131" s="1025"/>
      <c r="BD131" s="1025"/>
      <c r="BE131" s="1025"/>
      <c r="BF131" s="1025"/>
      <c r="BG131" s="1025"/>
      <c r="BH131" s="1025"/>
      <c r="BI131" s="1026"/>
      <c r="BJ131" s="1016"/>
      <c r="BK131" s="1017"/>
      <c r="BL131" s="50"/>
      <c r="BM131" s="50"/>
      <c r="BN131" s="50"/>
      <c r="BO131" s="142"/>
      <c r="BP131" s="142"/>
      <c r="BQ131" s="50"/>
      <c r="BR131" s="151"/>
      <c r="BS131" s="50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</row>
    <row r="132" ht="9" customHeight="1"/>
    <row r="133" spans="1:70" s="108" customFormat="1" ht="60" customHeight="1" thickBot="1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 t="s">
        <v>169</v>
      </c>
      <c r="W133" s="215"/>
      <c r="X133" s="215"/>
      <c r="Y133" s="215"/>
      <c r="Z133" s="215"/>
      <c r="AA133" s="215"/>
      <c r="AB133" s="215"/>
      <c r="AC133" s="215"/>
      <c r="AD133" s="215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5"/>
      <c r="BD133" s="215"/>
      <c r="BE133" s="215"/>
      <c r="BF133" s="217"/>
      <c r="BG133" s="217"/>
      <c r="BH133" s="217"/>
      <c r="BI133" s="217"/>
      <c r="BR133" s="165"/>
    </row>
    <row r="134" spans="1:70" s="108" customFormat="1" ht="79.5" customHeight="1" thickBot="1">
      <c r="A134" s="218" t="s">
        <v>170</v>
      </c>
      <c r="B134" s="219"/>
      <c r="C134" s="219"/>
      <c r="D134" s="220" t="s">
        <v>171</v>
      </c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1" t="s">
        <v>172</v>
      </c>
      <c r="BF134" s="221"/>
      <c r="BG134" s="221"/>
      <c r="BH134" s="222"/>
      <c r="BI134" s="223"/>
      <c r="BR134" s="165"/>
    </row>
    <row r="135" spans="1:70" s="1027" customFormat="1" ht="64.5" customHeight="1">
      <c r="A135" s="224" t="s">
        <v>204</v>
      </c>
      <c r="B135" s="225"/>
      <c r="C135" s="226"/>
      <c r="D135" s="227" t="s">
        <v>385</v>
      </c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9" t="s">
        <v>50</v>
      </c>
      <c r="BF135" s="229"/>
      <c r="BG135" s="229"/>
      <c r="BH135" s="229"/>
      <c r="BI135" s="230"/>
      <c r="BR135" s="1028"/>
    </row>
    <row r="136" spans="1:70" s="1029" customFormat="1" ht="65.25" customHeight="1">
      <c r="A136" s="231" t="s">
        <v>358</v>
      </c>
      <c r="B136" s="232"/>
      <c r="C136" s="233"/>
      <c r="D136" s="234" t="s">
        <v>386</v>
      </c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6" t="s">
        <v>387</v>
      </c>
      <c r="BF136" s="236"/>
      <c r="BG136" s="236"/>
      <c r="BH136" s="236"/>
      <c r="BI136" s="237"/>
      <c r="BR136" s="1030"/>
    </row>
    <row r="137" spans="1:70" s="1029" customFormat="1" ht="66.75" customHeight="1">
      <c r="A137" s="231" t="s">
        <v>359</v>
      </c>
      <c r="B137" s="232"/>
      <c r="C137" s="233"/>
      <c r="D137" s="234" t="s">
        <v>388</v>
      </c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5"/>
      <c r="BC137" s="235"/>
      <c r="BD137" s="235"/>
      <c r="BE137" s="236" t="s">
        <v>151</v>
      </c>
      <c r="BF137" s="236"/>
      <c r="BG137" s="236"/>
      <c r="BH137" s="236"/>
      <c r="BI137" s="237"/>
      <c r="BR137" s="1030"/>
    </row>
    <row r="138" spans="1:70" s="1029" customFormat="1" ht="66" customHeight="1">
      <c r="A138" s="231"/>
      <c r="B138" s="232"/>
      <c r="C138" s="233"/>
      <c r="D138" s="234" t="s">
        <v>389</v>
      </c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5"/>
      <c r="BC138" s="235"/>
      <c r="BD138" s="235"/>
      <c r="BE138" s="238"/>
      <c r="BF138" s="239"/>
      <c r="BG138" s="239"/>
      <c r="BH138" s="239"/>
      <c r="BI138" s="240"/>
      <c r="BR138" s="1030"/>
    </row>
    <row r="139" spans="1:70" s="108" customFormat="1" ht="32.25" customHeight="1">
      <c r="A139" s="231" t="s">
        <v>366</v>
      </c>
      <c r="B139" s="232"/>
      <c r="C139" s="233"/>
      <c r="D139" s="234" t="s">
        <v>360</v>
      </c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8" t="s">
        <v>51</v>
      </c>
      <c r="BF139" s="239"/>
      <c r="BG139" s="239"/>
      <c r="BH139" s="239"/>
      <c r="BI139" s="240"/>
      <c r="BR139" s="165"/>
    </row>
    <row r="140" spans="1:70" s="1029" customFormat="1" ht="66.75" customHeight="1" thickBot="1">
      <c r="A140" s="241" t="s">
        <v>390</v>
      </c>
      <c r="B140" s="242"/>
      <c r="C140" s="243"/>
      <c r="D140" s="244" t="s">
        <v>367</v>
      </c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5" t="s">
        <v>56</v>
      </c>
      <c r="BF140" s="245"/>
      <c r="BG140" s="245"/>
      <c r="BH140" s="245"/>
      <c r="BI140" s="246"/>
      <c r="BR140" s="1031"/>
    </row>
    <row r="141" spans="1:70" s="1029" customFormat="1" ht="48.75" customHeight="1" thickBot="1">
      <c r="A141" s="247" t="s">
        <v>369</v>
      </c>
      <c r="B141" s="248"/>
      <c r="C141" s="249"/>
      <c r="D141" s="250" t="s">
        <v>368</v>
      </c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2"/>
      <c r="BE141" s="253" t="s">
        <v>216</v>
      </c>
      <c r="BF141" s="253"/>
      <c r="BG141" s="253"/>
      <c r="BH141" s="253"/>
      <c r="BI141" s="254"/>
      <c r="BR141" s="1031"/>
    </row>
    <row r="142" spans="1:70" s="1029" customFormat="1" ht="69.75" customHeight="1">
      <c r="A142" s="255" t="s">
        <v>391</v>
      </c>
      <c r="B142" s="256"/>
      <c r="C142" s="257"/>
      <c r="D142" s="258" t="s">
        <v>423</v>
      </c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58"/>
      <c r="BE142" s="253" t="s">
        <v>154</v>
      </c>
      <c r="BF142" s="253"/>
      <c r="BG142" s="253"/>
      <c r="BH142" s="253"/>
      <c r="BI142" s="254"/>
      <c r="BR142" s="1031"/>
    </row>
    <row r="143" spans="1:70" s="1029" customFormat="1" ht="30" customHeight="1">
      <c r="A143" s="247" t="s">
        <v>392</v>
      </c>
      <c r="B143" s="248"/>
      <c r="C143" s="249"/>
      <c r="D143" s="258" t="s">
        <v>394</v>
      </c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3" t="s">
        <v>154</v>
      </c>
      <c r="BF143" s="253"/>
      <c r="BG143" s="253"/>
      <c r="BH143" s="253"/>
      <c r="BI143" s="254"/>
      <c r="BR143" s="1031"/>
    </row>
    <row r="144" spans="1:70" s="1029" customFormat="1" ht="41.25" customHeight="1">
      <c r="A144" s="247" t="s">
        <v>393</v>
      </c>
      <c r="B144" s="248"/>
      <c r="C144" s="249"/>
      <c r="D144" s="258" t="s">
        <v>424</v>
      </c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  <c r="AR144" s="258"/>
      <c r="AS144" s="258"/>
      <c r="AT144" s="258"/>
      <c r="AU144" s="258"/>
      <c r="AV144" s="258"/>
      <c r="AW144" s="258"/>
      <c r="AX144" s="258"/>
      <c r="AY144" s="258"/>
      <c r="AZ144" s="258"/>
      <c r="BA144" s="258"/>
      <c r="BB144" s="258"/>
      <c r="BC144" s="258"/>
      <c r="BD144" s="258"/>
      <c r="BE144" s="260" t="s">
        <v>155</v>
      </c>
      <c r="BF144" s="260"/>
      <c r="BG144" s="260"/>
      <c r="BH144" s="260"/>
      <c r="BI144" s="261"/>
      <c r="BR144" s="1031"/>
    </row>
    <row r="145" spans="1:70" s="108" customFormat="1" ht="60" customHeight="1">
      <c r="A145" s="231" t="s">
        <v>203</v>
      </c>
      <c r="B145" s="232"/>
      <c r="C145" s="233"/>
      <c r="D145" s="250" t="s">
        <v>313</v>
      </c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2"/>
      <c r="BE145" s="262" t="s">
        <v>52</v>
      </c>
      <c r="BF145" s="263"/>
      <c r="BG145" s="263"/>
      <c r="BH145" s="263"/>
      <c r="BI145" s="264"/>
      <c r="BR145" s="165"/>
    </row>
    <row r="146" spans="1:70" s="108" customFormat="1" ht="64.5" customHeight="1">
      <c r="A146" s="231" t="s">
        <v>196</v>
      </c>
      <c r="B146" s="232"/>
      <c r="C146" s="233"/>
      <c r="D146" s="250" t="s">
        <v>314</v>
      </c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2"/>
      <c r="BE146" s="262" t="s">
        <v>270</v>
      </c>
      <c r="BF146" s="263"/>
      <c r="BG146" s="263"/>
      <c r="BH146" s="263"/>
      <c r="BI146" s="264"/>
      <c r="BR146" s="165"/>
    </row>
    <row r="147" spans="1:70" s="108" customFormat="1" ht="30" customHeight="1">
      <c r="A147" s="231" t="s">
        <v>197</v>
      </c>
      <c r="B147" s="232"/>
      <c r="C147" s="233"/>
      <c r="D147" s="250" t="s">
        <v>202</v>
      </c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2"/>
      <c r="BE147" s="262" t="s">
        <v>236</v>
      </c>
      <c r="BF147" s="263"/>
      <c r="BG147" s="263"/>
      <c r="BH147" s="263"/>
      <c r="BI147" s="264"/>
      <c r="BR147" s="165"/>
    </row>
    <row r="148" spans="1:70" s="108" customFormat="1" ht="30" customHeight="1">
      <c r="A148" s="231" t="s">
        <v>198</v>
      </c>
      <c r="B148" s="232"/>
      <c r="C148" s="233"/>
      <c r="D148" s="250" t="s">
        <v>315</v>
      </c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2"/>
      <c r="BE148" s="262" t="s">
        <v>237</v>
      </c>
      <c r="BF148" s="263"/>
      <c r="BG148" s="263"/>
      <c r="BH148" s="263"/>
      <c r="BI148" s="264"/>
      <c r="BR148" s="165"/>
    </row>
    <row r="149" spans="1:70" s="108" customFormat="1" ht="68.25" customHeight="1">
      <c r="A149" s="265" t="s">
        <v>199</v>
      </c>
      <c r="B149" s="266"/>
      <c r="C149" s="266"/>
      <c r="D149" s="258" t="s">
        <v>363</v>
      </c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58"/>
      <c r="AX149" s="258"/>
      <c r="AY149" s="258"/>
      <c r="AZ149" s="258"/>
      <c r="BA149" s="258"/>
      <c r="BB149" s="258"/>
      <c r="BC149" s="258"/>
      <c r="BD149" s="258"/>
      <c r="BE149" s="253" t="s">
        <v>238</v>
      </c>
      <c r="BF149" s="253"/>
      <c r="BG149" s="253"/>
      <c r="BH149" s="253"/>
      <c r="BI149" s="254"/>
      <c r="BR149" s="165"/>
    </row>
    <row r="150" spans="1:70" s="108" customFormat="1" ht="71.25" customHeight="1">
      <c r="A150" s="265" t="s">
        <v>200</v>
      </c>
      <c r="B150" s="266"/>
      <c r="C150" s="266"/>
      <c r="D150" s="258" t="s">
        <v>261</v>
      </c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8"/>
      <c r="BA150" s="258"/>
      <c r="BB150" s="258"/>
      <c r="BC150" s="258"/>
      <c r="BD150" s="258"/>
      <c r="BE150" s="253" t="s">
        <v>239</v>
      </c>
      <c r="BF150" s="253"/>
      <c r="BG150" s="253"/>
      <c r="BH150" s="253"/>
      <c r="BI150" s="254"/>
      <c r="BR150" s="165"/>
    </row>
    <row r="151" spans="1:70" s="108" customFormat="1" ht="64.5" customHeight="1">
      <c r="A151" s="265" t="s">
        <v>201</v>
      </c>
      <c r="B151" s="266"/>
      <c r="C151" s="266"/>
      <c r="D151" s="258" t="s">
        <v>316</v>
      </c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8"/>
      <c r="BB151" s="258"/>
      <c r="BC151" s="258"/>
      <c r="BD151" s="258"/>
      <c r="BE151" s="253" t="s">
        <v>240</v>
      </c>
      <c r="BF151" s="253"/>
      <c r="BG151" s="253"/>
      <c r="BH151" s="253"/>
      <c r="BI151" s="254"/>
      <c r="BR151" s="165"/>
    </row>
    <row r="152" spans="1:70" s="108" customFormat="1" ht="37.5" customHeight="1">
      <c r="A152" s="265" t="s">
        <v>254</v>
      </c>
      <c r="B152" s="266"/>
      <c r="C152" s="266"/>
      <c r="D152" s="258" t="s">
        <v>364</v>
      </c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3" t="s">
        <v>241</v>
      </c>
      <c r="BF152" s="253"/>
      <c r="BG152" s="253"/>
      <c r="BH152" s="253"/>
      <c r="BI152" s="254"/>
      <c r="BR152" s="165"/>
    </row>
    <row r="153" spans="1:70" s="108" customFormat="1" ht="36" customHeight="1">
      <c r="A153" s="265" t="s">
        <v>255</v>
      </c>
      <c r="B153" s="266"/>
      <c r="C153" s="266"/>
      <c r="D153" s="258" t="s">
        <v>327</v>
      </c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8"/>
      <c r="AZ153" s="258"/>
      <c r="BA153" s="258"/>
      <c r="BB153" s="258"/>
      <c r="BC153" s="258"/>
      <c r="BD153" s="258"/>
      <c r="BE153" s="253" t="s">
        <v>429</v>
      </c>
      <c r="BF153" s="253"/>
      <c r="BG153" s="253"/>
      <c r="BH153" s="253"/>
      <c r="BI153" s="254"/>
      <c r="BR153" s="165"/>
    </row>
    <row r="154" spans="1:70" s="108" customFormat="1" ht="30" customHeight="1">
      <c r="A154" s="265" t="s">
        <v>256</v>
      </c>
      <c r="B154" s="266"/>
      <c r="C154" s="266"/>
      <c r="D154" s="258" t="s">
        <v>365</v>
      </c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8"/>
      <c r="BE154" s="253" t="s">
        <v>352</v>
      </c>
      <c r="BF154" s="253"/>
      <c r="BG154" s="253"/>
      <c r="BH154" s="253"/>
      <c r="BI154" s="254"/>
      <c r="BR154" s="165"/>
    </row>
    <row r="155" spans="1:70" s="108" customFormat="1" ht="69.75" customHeight="1">
      <c r="A155" s="265" t="s">
        <v>257</v>
      </c>
      <c r="B155" s="266"/>
      <c r="C155" s="266"/>
      <c r="D155" s="258" t="s">
        <v>419</v>
      </c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3" t="s">
        <v>227</v>
      </c>
      <c r="BF155" s="253"/>
      <c r="BG155" s="253"/>
      <c r="BH155" s="253"/>
      <c r="BI155" s="254"/>
      <c r="BR155" s="165"/>
    </row>
    <row r="156" spans="1:70" s="108" customFormat="1" ht="37.5" customHeight="1">
      <c r="A156" s="265" t="s">
        <v>258</v>
      </c>
      <c r="B156" s="266"/>
      <c r="C156" s="266"/>
      <c r="D156" s="258" t="s">
        <v>317</v>
      </c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  <c r="AR156" s="258"/>
      <c r="AS156" s="258"/>
      <c r="AT156" s="258"/>
      <c r="AU156" s="258"/>
      <c r="AV156" s="258"/>
      <c r="AW156" s="258"/>
      <c r="AX156" s="258"/>
      <c r="AY156" s="258"/>
      <c r="AZ156" s="258"/>
      <c r="BA156" s="258"/>
      <c r="BB156" s="258"/>
      <c r="BC156" s="258"/>
      <c r="BD156" s="258"/>
      <c r="BE156" s="253" t="s">
        <v>247</v>
      </c>
      <c r="BF156" s="253"/>
      <c r="BG156" s="253"/>
      <c r="BH156" s="253"/>
      <c r="BI156" s="254"/>
      <c r="BR156" s="165"/>
    </row>
    <row r="157" spans="1:70" s="108" customFormat="1" ht="36" customHeight="1">
      <c r="A157" s="265" t="s">
        <v>259</v>
      </c>
      <c r="B157" s="266"/>
      <c r="C157" s="266"/>
      <c r="D157" s="258" t="s">
        <v>262</v>
      </c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  <c r="AR157" s="258"/>
      <c r="AS157" s="258"/>
      <c r="AT157" s="258"/>
      <c r="AU157" s="258"/>
      <c r="AV157" s="258"/>
      <c r="AW157" s="258"/>
      <c r="AX157" s="258"/>
      <c r="AY157" s="258"/>
      <c r="AZ157" s="258"/>
      <c r="BA157" s="258"/>
      <c r="BB157" s="258"/>
      <c r="BC157" s="258"/>
      <c r="BD157" s="258"/>
      <c r="BE157" s="253" t="s">
        <v>248</v>
      </c>
      <c r="BF157" s="253"/>
      <c r="BG157" s="253"/>
      <c r="BH157" s="253"/>
      <c r="BI157" s="254"/>
      <c r="BR157" s="165"/>
    </row>
    <row r="158" spans="1:70" s="108" customFormat="1" ht="36" customHeight="1">
      <c r="A158" s="265" t="s">
        <v>260</v>
      </c>
      <c r="B158" s="266"/>
      <c r="C158" s="266"/>
      <c r="D158" s="258" t="s">
        <v>318</v>
      </c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8"/>
      <c r="AZ158" s="258"/>
      <c r="BA158" s="258"/>
      <c r="BB158" s="258"/>
      <c r="BC158" s="258"/>
      <c r="BD158" s="258"/>
      <c r="BE158" s="253" t="s">
        <v>249</v>
      </c>
      <c r="BF158" s="253"/>
      <c r="BG158" s="253"/>
      <c r="BH158" s="253"/>
      <c r="BI158" s="254"/>
      <c r="BR158" s="165"/>
    </row>
    <row r="159" spans="1:70" s="108" customFormat="1" ht="43.5" customHeight="1">
      <c r="A159" s="265" t="s">
        <v>206</v>
      </c>
      <c r="B159" s="266"/>
      <c r="C159" s="266"/>
      <c r="D159" s="258" t="s">
        <v>325</v>
      </c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258"/>
      <c r="AY159" s="258"/>
      <c r="AZ159" s="258"/>
      <c r="BA159" s="258"/>
      <c r="BB159" s="258"/>
      <c r="BC159" s="258"/>
      <c r="BD159" s="258"/>
      <c r="BE159" s="253" t="s">
        <v>428</v>
      </c>
      <c r="BF159" s="253"/>
      <c r="BG159" s="253"/>
      <c r="BH159" s="253"/>
      <c r="BI159" s="254"/>
      <c r="BR159" s="165"/>
    </row>
    <row r="160" spans="1:70" s="108" customFormat="1" ht="30" customHeight="1">
      <c r="A160" s="265" t="s">
        <v>207</v>
      </c>
      <c r="B160" s="266"/>
      <c r="C160" s="266"/>
      <c r="D160" s="258" t="s">
        <v>326</v>
      </c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  <c r="AR160" s="258"/>
      <c r="AS160" s="258"/>
      <c r="AT160" s="258"/>
      <c r="AU160" s="258"/>
      <c r="AV160" s="258"/>
      <c r="AW160" s="258"/>
      <c r="AX160" s="258"/>
      <c r="AY160" s="258"/>
      <c r="AZ160" s="258"/>
      <c r="BA160" s="258"/>
      <c r="BB160" s="258"/>
      <c r="BC160" s="258"/>
      <c r="BD160" s="258"/>
      <c r="BE160" s="253" t="s">
        <v>354</v>
      </c>
      <c r="BF160" s="253"/>
      <c r="BG160" s="253"/>
      <c r="BH160" s="253"/>
      <c r="BI160" s="254"/>
      <c r="BR160" s="165"/>
    </row>
    <row r="161" spans="1:70" s="108" customFormat="1" ht="30" customHeight="1">
      <c r="A161" s="265" t="s">
        <v>208</v>
      </c>
      <c r="B161" s="266"/>
      <c r="C161" s="266"/>
      <c r="D161" s="258" t="s">
        <v>328</v>
      </c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3" t="s">
        <v>157</v>
      </c>
      <c r="BF161" s="253"/>
      <c r="BG161" s="253"/>
      <c r="BH161" s="253"/>
      <c r="BI161" s="254"/>
      <c r="BR161" s="165"/>
    </row>
    <row r="162" spans="1:70" s="108" customFormat="1" ht="30" customHeight="1">
      <c r="A162" s="265" t="s">
        <v>209</v>
      </c>
      <c r="B162" s="266"/>
      <c r="C162" s="266"/>
      <c r="D162" s="258" t="s">
        <v>329</v>
      </c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3" t="s">
        <v>250</v>
      </c>
      <c r="BF162" s="253"/>
      <c r="BG162" s="253"/>
      <c r="BH162" s="253"/>
      <c r="BI162" s="254"/>
      <c r="BR162" s="165"/>
    </row>
    <row r="163" spans="1:70" s="108" customFormat="1" ht="30" customHeight="1">
      <c r="A163" s="265" t="s">
        <v>210</v>
      </c>
      <c r="B163" s="266"/>
      <c r="C163" s="266"/>
      <c r="D163" s="258" t="s">
        <v>330</v>
      </c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3" t="s">
        <v>346</v>
      </c>
      <c r="BF163" s="253"/>
      <c r="BG163" s="253"/>
      <c r="BH163" s="253"/>
      <c r="BI163" s="254"/>
      <c r="BR163" s="165"/>
    </row>
    <row r="164" spans="1:70" s="108" customFormat="1" ht="30" customHeight="1">
      <c r="A164" s="265" t="s">
        <v>263</v>
      </c>
      <c r="B164" s="266"/>
      <c r="C164" s="266"/>
      <c r="D164" s="258" t="s">
        <v>381</v>
      </c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3" t="s">
        <v>251</v>
      </c>
      <c r="BF164" s="253"/>
      <c r="BG164" s="253"/>
      <c r="BH164" s="253"/>
      <c r="BI164" s="254"/>
      <c r="BR164" s="165"/>
    </row>
    <row r="165" spans="1:70" s="108" customFormat="1" ht="45" customHeight="1">
      <c r="A165" s="265" t="s">
        <v>264</v>
      </c>
      <c r="B165" s="266"/>
      <c r="C165" s="266"/>
      <c r="D165" s="258" t="s">
        <v>353</v>
      </c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3" t="s">
        <v>252</v>
      </c>
      <c r="BF165" s="253"/>
      <c r="BG165" s="253"/>
      <c r="BH165" s="253"/>
      <c r="BI165" s="254"/>
      <c r="BR165" s="165"/>
    </row>
    <row r="166" spans="1:70" s="108" customFormat="1" ht="30" customHeight="1">
      <c r="A166" s="265" t="s">
        <v>265</v>
      </c>
      <c r="B166" s="266"/>
      <c r="C166" s="266"/>
      <c r="D166" s="258" t="s">
        <v>331</v>
      </c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3" t="s">
        <v>234</v>
      </c>
      <c r="BF166" s="253"/>
      <c r="BG166" s="253"/>
      <c r="BH166" s="253"/>
      <c r="BI166" s="254"/>
      <c r="BR166" s="165"/>
    </row>
    <row r="167" spans="1:70" s="108" customFormat="1" ht="30" customHeight="1">
      <c r="A167" s="265" t="s">
        <v>266</v>
      </c>
      <c r="B167" s="266"/>
      <c r="C167" s="266"/>
      <c r="D167" s="258" t="s">
        <v>425</v>
      </c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3" t="s">
        <v>235</v>
      </c>
      <c r="BF167" s="253"/>
      <c r="BG167" s="253"/>
      <c r="BH167" s="253"/>
      <c r="BI167" s="254"/>
      <c r="BR167" s="165"/>
    </row>
    <row r="168" spans="1:70" s="108" customFormat="1" ht="30" customHeight="1">
      <c r="A168" s="265" t="s">
        <v>267</v>
      </c>
      <c r="B168" s="266"/>
      <c r="C168" s="266"/>
      <c r="D168" s="258" t="s">
        <v>380</v>
      </c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3" t="s">
        <v>308</v>
      </c>
      <c r="BF168" s="253"/>
      <c r="BG168" s="253"/>
      <c r="BH168" s="253"/>
      <c r="BI168" s="254"/>
      <c r="BR168" s="165"/>
    </row>
    <row r="169" spans="1:70" s="108" customFormat="1" ht="30" customHeight="1">
      <c r="A169" s="265" t="s">
        <v>268</v>
      </c>
      <c r="B169" s="266"/>
      <c r="C169" s="266"/>
      <c r="D169" s="258" t="s">
        <v>426</v>
      </c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3" t="s">
        <v>309</v>
      </c>
      <c r="BF169" s="253"/>
      <c r="BG169" s="253"/>
      <c r="BH169" s="253"/>
      <c r="BI169" s="254"/>
      <c r="BR169" s="165"/>
    </row>
    <row r="170" spans="1:70" s="108" customFormat="1" ht="66" customHeight="1">
      <c r="A170" s="265" t="s">
        <v>269</v>
      </c>
      <c r="B170" s="266"/>
      <c r="C170" s="266"/>
      <c r="D170" s="258" t="s">
        <v>379</v>
      </c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3" t="s">
        <v>348</v>
      </c>
      <c r="BF170" s="253"/>
      <c r="BG170" s="253"/>
      <c r="BH170" s="253"/>
      <c r="BI170" s="254"/>
      <c r="BR170" s="165"/>
    </row>
    <row r="171" spans="1:70" s="108" customFormat="1" ht="30" customHeight="1">
      <c r="A171" s="265" t="s">
        <v>319</v>
      </c>
      <c r="B171" s="266"/>
      <c r="C171" s="266"/>
      <c r="D171" s="258" t="s">
        <v>370</v>
      </c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3" t="s">
        <v>348</v>
      </c>
      <c r="BF171" s="253"/>
      <c r="BG171" s="253"/>
      <c r="BH171" s="253"/>
      <c r="BI171" s="254"/>
      <c r="BR171" s="165"/>
    </row>
    <row r="172" spans="1:70" s="108" customFormat="1" ht="67.5" customHeight="1">
      <c r="A172" s="265" t="s">
        <v>320</v>
      </c>
      <c r="B172" s="266"/>
      <c r="C172" s="266"/>
      <c r="D172" s="258" t="s">
        <v>372</v>
      </c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3" t="s">
        <v>349</v>
      </c>
      <c r="BF172" s="253"/>
      <c r="BG172" s="253"/>
      <c r="BH172" s="253"/>
      <c r="BI172" s="254"/>
      <c r="BR172" s="165"/>
    </row>
    <row r="173" spans="1:70" s="108" customFormat="1" ht="30" customHeight="1">
      <c r="A173" s="265" t="s">
        <v>321</v>
      </c>
      <c r="B173" s="266"/>
      <c r="C173" s="266"/>
      <c r="D173" s="258" t="s">
        <v>373</v>
      </c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3" t="s">
        <v>350</v>
      </c>
      <c r="BF173" s="253"/>
      <c r="BG173" s="253"/>
      <c r="BH173" s="253"/>
      <c r="BI173" s="254"/>
      <c r="BR173" s="165"/>
    </row>
    <row r="174" spans="1:70" s="108" customFormat="1" ht="33" customHeight="1">
      <c r="A174" s="265" t="s">
        <v>322</v>
      </c>
      <c r="B174" s="266"/>
      <c r="C174" s="266"/>
      <c r="D174" s="258" t="s">
        <v>374</v>
      </c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8"/>
      <c r="BD174" s="258"/>
      <c r="BE174" s="253" t="s">
        <v>351</v>
      </c>
      <c r="BF174" s="253"/>
      <c r="BG174" s="253"/>
      <c r="BH174" s="253"/>
      <c r="BI174" s="254"/>
      <c r="BR174" s="165"/>
    </row>
    <row r="175" spans="1:70" s="108" customFormat="1" ht="30" customHeight="1">
      <c r="A175" s="265" t="s">
        <v>323</v>
      </c>
      <c r="B175" s="266"/>
      <c r="C175" s="266"/>
      <c r="D175" s="258" t="s">
        <v>332</v>
      </c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3" t="s">
        <v>417</v>
      </c>
      <c r="BF175" s="253"/>
      <c r="BG175" s="253"/>
      <c r="BH175" s="253"/>
      <c r="BI175" s="254"/>
      <c r="BR175" s="165"/>
    </row>
    <row r="176" spans="1:70" s="108" customFormat="1" ht="69.75" customHeight="1">
      <c r="A176" s="265" t="s">
        <v>324</v>
      </c>
      <c r="B176" s="266"/>
      <c r="C176" s="266"/>
      <c r="D176" s="258" t="s">
        <v>375</v>
      </c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3" t="s">
        <v>296</v>
      </c>
      <c r="BF176" s="253"/>
      <c r="BG176" s="253"/>
      <c r="BH176" s="253"/>
      <c r="BI176" s="254"/>
      <c r="BR176" s="165"/>
    </row>
    <row r="177" spans="1:70" s="108" customFormat="1" ht="30" customHeight="1">
      <c r="A177" s="265" t="s">
        <v>361</v>
      </c>
      <c r="B177" s="266"/>
      <c r="C177" s="266"/>
      <c r="D177" s="258" t="s">
        <v>333</v>
      </c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3" t="s">
        <v>298</v>
      </c>
      <c r="BF177" s="253"/>
      <c r="BG177" s="253"/>
      <c r="BH177" s="253"/>
      <c r="BI177" s="254"/>
      <c r="BR177" s="165"/>
    </row>
    <row r="178" spans="1:70" s="108" customFormat="1" ht="33.75" customHeight="1">
      <c r="A178" s="265" t="s">
        <v>377</v>
      </c>
      <c r="B178" s="266"/>
      <c r="C178" s="266"/>
      <c r="D178" s="258" t="s">
        <v>362</v>
      </c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  <c r="AR178" s="258"/>
      <c r="AS178" s="258"/>
      <c r="AT178" s="258"/>
      <c r="AU178" s="258"/>
      <c r="AV178" s="258"/>
      <c r="AW178" s="258"/>
      <c r="AX178" s="258"/>
      <c r="AY178" s="258"/>
      <c r="AZ178" s="258"/>
      <c r="BA178" s="258"/>
      <c r="BB178" s="258"/>
      <c r="BC178" s="258"/>
      <c r="BD178" s="258"/>
      <c r="BE178" s="253" t="s">
        <v>303</v>
      </c>
      <c r="BF178" s="253"/>
      <c r="BG178" s="253"/>
      <c r="BH178" s="253"/>
      <c r="BI178" s="254"/>
      <c r="BR178" s="165"/>
    </row>
    <row r="179" spans="1:70" s="108" customFormat="1" ht="12" customHeight="1">
      <c r="A179" s="1032"/>
      <c r="B179" s="1032"/>
      <c r="C179" s="1032"/>
      <c r="D179" s="1032"/>
      <c r="E179" s="1032"/>
      <c r="F179" s="1033"/>
      <c r="G179" s="1033"/>
      <c r="H179" s="1033"/>
      <c r="I179" s="1033"/>
      <c r="J179" s="1033"/>
      <c r="K179" s="1033"/>
      <c r="L179" s="1033"/>
      <c r="M179" s="1033"/>
      <c r="N179" s="1033"/>
      <c r="O179" s="1033"/>
      <c r="P179" s="1033"/>
      <c r="Q179" s="1033"/>
      <c r="R179" s="1033"/>
      <c r="S179" s="1033"/>
      <c r="T179" s="1033"/>
      <c r="U179" s="1033"/>
      <c r="V179" s="1033"/>
      <c r="W179" s="1033"/>
      <c r="X179" s="1033"/>
      <c r="Y179" s="1033"/>
      <c r="Z179" s="1033"/>
      <c r="AA179" s="1033"/>
      <c r="AB179" s="1033"/>
      <c r="AC179" s="1033"/>
      <c r="AD179" s="1033"/>
      <c r="AE179" s="1033"/>
      <c r="AF179" s="1033"/>
      <c r="AG179" s="1033"/>
      <c r="AH179" s="1033"/>
      <c r="AI179" s="1033"/>
      <c r="AJ179" s="1033"/>
      <c r="AK179" s="1033"/>
      <c r="AL179" s="1033"/>
      <c r="AM179" s="1033"/>
      <c r="AN179" s="1033"/>
      <c r="AO179" s="1033"/>
      <c r="AP179" s="1033"/>
      <c r="AQ179" s="1033"/>
      <c r="AR179" s="1033"/>
      <c r="AS179" s="1033"/>
      <c r="AT179" s="1033"/>
      <c r="AU179" s="1033"/>
      <c r="AV179" s="1033"/>
      <c r="AW179" s="1033"/>
      <c r="AX179" s="1033"/>
      <c r="AY179" s="1033"/>
      <c r="AZ179" s="1033"/>
      <c r="BA179" s="1033"/>
      <c r="BB179" s="1033"/>
      <c r="BC179" s="988"/>
      <c r="BD179" s="988"/>
      <c r="BE179" s="988"/>
      <c r="BF179" s="169"/>
      <c r="BG179" s="169"/>
      <c r="BH179" s="169"/>
      <c r="BI179" s="169"/>
      <c r="BR179" s="165"/>
    </row>
    <row r="180" spans="27:71" s="116" customFormat="1" ht="15.75" customHeight="1" hidden="1">
      <c r="AA180" s="1034"/>
      <c r="BF180" s="277"/>
      <c r="BG180" s="277"/>
      <c r="BH180" s="277"/>
      <c r="BI180" s="277"/>
      <c r="BJ180" s="26"/>
      <c r="BK180" s="26"/>
      <c r="BL180" s="26"/>
      <c r="BM180" s="26"/>
      <c r="BN180" s="26"/>
      <c r="BQ180" s="26"/>
      <c r="BR180" s="148"/>
      <c r="BS180" s="26"/>
    </row>
    <row r="181" spans="25:71" s="116" customFormat="1" ht="19.5" customHeight="1" hidden="1">
      <c r="Y181" s="46"/>
      <c r="BF181" s="277"/>
      <c r="BG181" s="277"/>
      <c r="BH181" s="277"/>
      <c r="BI181" s="277"/>
      <c r="BJ181" s="26"/>
      <c r="BK181" s="26"/>
      <c r="BL181" s="26"/>
      <c r="BM181" s="26"/>
      <c r="BN181" s="26"/>
      <c r="BQ181" s="26"/>
      <c r="BR181" s="148"/>
      <c r="BS181" s="26"/>
    </row>
    <row r="182" spans="1:238" s="115" customFormat="1" ht="19.5" customHeight="1" hidden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BC182" s="116"/>
      <c r="BD182" s="116"/>
      <c r="BE182" s="116"/>
      <c r="BF182" s="1035"/>
      <c r="BG182" s="1035"/>
      <c r="BH182" s="1035"/>
      <c r="BI182" s="1035"/>
      <c r="BJ182" s="27"/>
      <c r="BK182" s="27"/>
      <c r="BL182" s="27"/>
      <c r="BM182" s="27"/>
      <c r="BN182" s="27"/>
      <c r="BO182" s="46"/>
      <c r="BP182" s="46"/>
      <c r="BQ182" s="27"/>
      <c r="BR182" s="152"/>
      <c r="BS182" s="27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</row>
    <row r="183" spans="1:238" s="115" customFormat="1" ht="41.25" customHeight="1">
      <c r="A183" s="116"/>
      <c r="B183" s="1036" t="s">
        <v>336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BC183" s="116"/>
      <c r="BD183" s="116"/>
      <c r="BE183" s="116"/>
      <c r="BF183" s="1035"/>
      <c r="BG183" s="1035"/>
      <c r="BH183" s="1035"/>
      <c r="BI183" s="1035"/>
      <c r="BJ183" s="27"/>
      <c r="BK183" s="27"/>
      <c r="BL183" s="27"/>
      <c r="BM183" s="27"/>
      <c r="BN183" s="27"/>
      <c r="BO183" s="46"/>
      <c r="BP183" s="46"/>
      <c r="BQ183" s="27"/>
      <c r="BR183" s="152"/>
      <c r="BS183" s="27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</row>
    <row r="184" spans="1:238" s="115" customFormat="1" ht="41.25" customHeight="1">
      <c r="A184" s="116"/>
      <c r="B184" s="1036" t="s">
        <v>427</v>
      </c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BC184" s="116"/>
      <c r="BD184" s="116"/>
      <c r="BE184" s="116"/>
      <c r="BF184" s="1035"/>
      <c r="BG184" s="1035"/>
      <c r="BH184" s="1035"/>
      <c r="BI184" s="1035"/>
      <c r="BJ184" s="27"/>
      <c r="BK184" s="27"/>
      <c r="BL184" s="27"/>
      <c r="BM184" s="27"/>
      <c r="BN184" s="27"/>
      <c r="BO184" s="46"/>
      <c r="BP184" s="46"/>
      <c r="BQ184" s="27"/>
      <c r="BR184" s="152"/>
      <c r="BS184" s="27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</row>
    <row r="185" spans="1:238" s="115" customFormat="1" ht="41.25" customHeight="1">
      <c r="A185" s="116"/>
      <c r="B185" s="1037" t="s">
        <v>334</v>
      </c>
      <c r="C185" s="1036"/>
      <c r="D185" s="1036"/>
      <c r="E185" s="1036"/>
      <c r="F185" s="1036"/>
      <c r="G185" s="1036"/>
      <c r="H185" s="1036"/>
      <c r="I185" s="1036"/>
      <c r="J185" s="1036"/>
      <c r="K185" s="1036"/>
      <c r="L185" s="1036"/>
      <c r="M185" s="1036"/>
      <c r="N185" s="1036"/>
      <c r="O185" s="1036"/>
      <c r="P185" s="1036"/>
      <c r="Q185" s="1036"/>
      <c r="R185" s="1036"/>
      <c r="S185" s="1036"/>
      <c r="T185" s="1036"/>
      <c r="U185" s="1036"/>
      <c r="V185" s="1036"/>
      <c r="W185" s="1036"/>
      <c r="X185" s="1036"/>
      <c r="Y185" s="1036"/>
      <c r="Z185" s="1036"/>
      <c r="AA185" s="1036"/>
      <c r="AB185" s="1036"/>
      <c r="AC185" s="1036"/>
      <c r="AD185" s="1036"/>
      <c r="AE185" s="1036"/>
      <c r="AF185" s="1036"/>
      <c r="AG185" s="1038"/>
      <c r="AH185" s="1038"/>
      <c r="AI185" s="1038"/>
      <c r="AJ185" s="1038"/>
      <c r="AK185" s="1038"/>
      <c r="AL185" s="1038"/>
      <c r="AM185" s="1038"/>
      <c r="AN185" s="1038"/>
      <c r="AO185" s="1038"/>
      <c r="BC185" s="116"/>
      <c r="BD185" s="116"/>
      <c r="BE185" s="116"/>
      <c r="BF185" s="1035"/>
      <c r="BG185" s="1035"/>
      <c r="BH185" s="1035"/>
      <c r="BI185" s="1035"/>
      <c r="BJ185" s="27"/>
      <c r="BK185" s="27"/>
      <c r="BL185" s="27"/>
      <c r="BM185" s="27"/>
      <c r="BN185" s="27"/>
      <c r="BO185" s="46"/>
      <c r="BP185" s="46"/>
      <c r="BQ185" s="27"/>
      <c r="BR185" s="152"/>
      <c r="BS185" s="27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</row>
    <row r="186" spans="1:238" s="115" customFormat="1" ht="41.25" customHeight="1">
      <c r="A186" s="116"/>
      <c r="B186" s="1039" t="s">
        <v>335</v>
      </c>
      <c r="C186" s="1036"/>
      <c r="D186" s="1036"/>
      <c r="E186" s="1036"/>
      <c r="F186" s="1036"/>
      <c r="G186" s="1036"/>
      <c r="H186" s="1036"/>
      <c r="I186" s="1036"/>
      <c r="J186" s="1036"/>
      <c r="K186" s="1036"/>
      <c r="L186" s="1036"/>
      <c r="M186" s="1036"/>
      <c r="N186" s="1036"/>
      <c r="O186" s="1036"/>
      <c r="P186" s="1036"/>
      <c r="Q186" s="1036"/>
      <c r="R186" s="1036"/>
      <c r="S186" s="1036"/>
      <c r="T186" s="1036"/>
      <c r="U186" s="1036"/>
      <c r="V186" s="1036"/>
      <c r="W186" s="1036"/>
      <c r="X186" s="1036"/>
      <c r="Y186" s="1036"/>
      <c r="Z186" s="1036"/>
      <c r="AA186" s="1036"/>
      <c r="AB186" s="1036"/>
      <c r="AC186" s="1036"/>
      <c r="AD186" s="1036"/>
      <c r="AE186" s="1036"/>
      <c r="AF186" s="1036"/>
      <c r="AG186" s="1038"/>
      <c r="AH186" s="1038"/>
      <c r="AI186" s="1038"/>
      <c r="AJ186" s="1038"/>
      <c r="AK186" s="1038"/>
      <c r="AL186" s="1038"/>
      <c r="AM186" s="1038"/>
      <c r="AN186" s="1038"/>
      <c r="AO186" s="1038"/>
      <c r="BC186" s="116"/>
      <c r="BD186" s="116"/>
      <c r="BE186" s="116"/>
      <c r="BF186" s="1035"/>
      <c r="BG186" s="1035"/>
      <c r="BH186" s="1035"/>
      <c r="BI186" s="1035"/>
      <c r="BJ186" s="27"/>
      <c r="BK186" s="27"/>
      <c r="BL186" s="27"/>
      <c r="BM186" s="27"/>
      <c r="BN186" s="27"/>
      <c r="BO186" s="46"/>
      <c r="BP186" s="46"/>
      <c r="BQ186" s="27"/>
      <c r="BR186" s="152"/>
      <c r="BS186" s="27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</row>
    <row r="187" spans="1:70" s="155" customFormat="1" ht="46.5" customHeight="1">
      <c r="A187" s="1040" t="s">
        <v>173</v>
      </c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19"/>
      <c r="S187" s="119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20"/>
      <c r="AG187" s="166"/>
      <c r="AH187" s="166"/>
      <c r="AI187" s="166"/>
      <c r="AJ187" s="1040" t="s">
        <v>173</v>
      </c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56"/>
      <c r="BO187" s="157"/>
      <c r="BP187" s="157"/>
      <c r="BR187" s="158"/>
    </row>
    <row r="188" spans="1:70" s="155" customFormat="1" ht="33" customHeight="1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66"/>
      <c r="AE188" s="120"/>
      <c r="AF188" s="166"/>
      <c r="AG188" s="166"/>
      <c r="AH188" s="166"/>
      <c r="AI188" s="166"/>
      <c r="AJ188" s="177" t="s">
        <v>174</v>
      </c>
      <c r="AK188" s="177"/>
      <c r="AL188" s="177"/>
      <c r="AM188" s="177"/>
      <c r="AN188" s="177"/>
      <c r="AO188" s="177"/>
      <c r="AP188" s="177"/>
      <c r="AQ188" s="177"/>
      <c r="AR188" s="177"/>
      <c r="AS188" s="177"/>
      <c r="AT188" s="177"/>
      <c r="AU188" s="177"/>
      <c r="AV188" s="177"/>
      <c r="AW188" s="177"/>
      <c r="AX188" s="177"/>
      <c r="AY188" s="177"/>
      <c r="AZ188" s="177"/>
      <c r="BA188" s="177"/>
      <c r="BB188" s="177"/>
      <c r="BC188" s="166"/>
      <c r="BD188" s="166"/>
      <c r="BE188" s="166"/>
      <c r="BF188" s="166"/>
      <c r="BG188" s="166"/>
      <c r="BH188" s="166"/>
      <c r="BI188" s="156"/>
      <c r="BO188" s="157"/>
      <c r="BP188" s="157"/>
      <c r="BR188" s="158"/>
    </row>
    <row r="189" spans="1:70" s="155" customFormat="1" ht="27" customHeight="1">
      <c r="A189" s="180" t="s">
        <v>175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66"/>
      <c r="AE189" s="120"/>
      <c r="AF189" s="166"/>
      <c r="AG189" s="166"/>
      <c r="AH189" s="166"/>
      <c r="AI189" s="166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7"/>
      <c r="BC189" s="166"/>
      <c r="BD189" s="166"/>
      <c r="BE189" s="166"/>
      <c r="BF189" s="166"/>
      <c r="BG189" s="166"/>
      <c r="BH189" s="166"/>
      <c r="BI189" s="156"/>
      <c r="BO189" s="157"/>
      <c r="BP189" s="157"/>
      <c r="BR189" s="158"/>
    </row>
    <row r="190" spans="1:70" s="155" customFormat="1" ht="33.75" customHeight="1">
      <c r="A190" s="175"/>
      <c r="B190" s="175"/>
      <c r="C190" s="175"/>
      <c r="D190" s="175"/>
      <c r="E190" s="175"/>
      <c r="F190" s="175"/>
      <c r="G190" s="166"/>
      <c r="H190" s="175"/>
      <c r="I190" s="175"/>
      <c r="J190" s="175"/>
      <c r="K190" s="175"/>
      <c r="L190" s="175"/>
      <c r="M190" s="175"/>
      <c r="N190" s="166"/>
      <c r="O190" s="166"/>
      <c r="P190" s="166"/>
      <c r="Q190" s="166"/>
      <c r="R190" s="119"/>
      <c r="S190" s="119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20"/>
      <c r="AF190" s="166"/>
      <c r="AG190" s="166"/>
      <c r="AH190" s="166"/>
      <c r="AI190" s="166"/>
      <c r="AJ190" s="175"/>
      <c r="AK190" s="175"/>
      <c r="AL190" s="175"/>
      <c r="AM190" s="175"/>
      <c r="AN190" s="175"/>
      <c r="AO190" s="175"/>
      <c r="AP190" s="121"/>
      <c r="AQ190" s="175" t="s">
        <v>176</v>
      </c>
      <c r="AR190" s="175"/>
      <c r="AS190" s="175"/>
      <c r="AT190" s="175"/>
      <c r="AU190" s="175"/>
      <c r="AV190" s="175"/>
      <c r="AW190" s="121"/>
      <c r="AX190" s="121"/>
      <c r="AY190" s="121"/>
      <c r="AZ190" s="121"/>
      <c r="BA190" s="121"/>
      <c r="BB190" s="121"/>
      <c r="BC190" s="166"/>
      <c r="BD190" s="166"/>
      <c r="BE190" s="166"/>
      <c r="BF190" s="166"/>
      <c r="BG190" s="166"/>
      <c r="BH190" s="166"/>
      <c r="BI190" s="156"/>
      <c r="BO190" s="157"/>
      <c r="BP190" s="157"/>
      <c r="BR190" s="158"/>
    </row>
    <row r="191" spans="1:70" s="155" customFormat="1" ht="27" customHeight="1">
      <c r="A191" s="122" t="s">
        <v>177</v>
      </c>
      <c r="B191" s="166"/>
      <c r="C191" s="166"/>
      <c r="D191" s="166"/>
      <c r="E191" s="166"/>
      <c r="F191" s="166"/>
      <c r="G191" s="166"/>
      <c r="H191" s="122" t="s">
        <v>178</v>
      </c>
      <c r="I191" s="166"/>
      <c r="J191" s="166"/>
      <c r="K191" s="166"/>
      <c r="L191" s="166"/>
      <c r="M191" s="166"/>
      <c r="N191" s="166"/>
      <c r="O191" s="166"/>
      <c r="P191" s="166"/>
      <c r="Q191" s="166"/>
      <c r="R191" s="119"/>
      <c r="S191" s="119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20"/>
      <c r="AF191" s="166"/>
      <c r="AG191" s="166"/>
      <c r="AH191" s="166"/>
      <c r="AI191" s="166"/>
      <c r="AJ191" s="174" t="s">
        <v>179</v>
      </c>
      <c r="AK191" s="174"/>
      <c r="AL191" s="174"/>
      <c r="AM191" s="174"/>
      <c r="AN191" s="174"/>
      <c r="AO191" s="174"/>
      <c r="AP191" s="166"/>
      <c r="AQ191" s="123" t="s">
        <v>178</v>
      </c>
      <c r="AR191" s="123"/>
      <c r="AS191" s="123"/>
      <c r="AT191" s="123"/>
      <c r="AU191" s="123"/>
      <c r="AV191" s="123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56"/>
      <c r="BO191" s="157"/>
      <c r="BP191" s="157"/>
      <c r="BR191" s="158"/>
    </row>
    <row r="192" spans="1:70" s="155" customFormat="1" ht="27" customHeight="1">
      <c r="A192" s="175"/>
      <c r="B192" s="175"/>
      <c r="C192" s="175"/>
      <c r="D192" s="175"/>
      <c r="E192" s="175"/>
      <c r="F192" s="175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19"/>
      <c r="S192" s="119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20"/>
      <c r="AF192" s="166"/>
      <c r="AG192" s="166"/>
      <c r="AH192" s="166"/>
      <c r="AI192" s="166"/>
      <c r="AJ192" s="175"/>
      <c r="AK192" s="175"/>
      <c r="AL192" s="175"/>
      <c r="AM192" s="175"/>
      <c r="AN192" s="175"/>
      <c r="AO192" s="175"/>
      <c r="AP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56"/>
      <c r="BO192" s="157"/>
      <c r="BP192" s="157"/>
      <c r="BR192" s="158"/>
    </row>
    <row r="193" spans="1:70" s="155" customFormat="1" ht="27" customHeight="1">
      <c r="A193" s="174" t="s">
        <v>180</v>
      </c>
      <c r="B193" s="174"/>
      <c r="C193" s="174"/>
      <c r="D193" s="174"/>
      <c r="E193" s="174"/>
      <c r="F193" s="174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19"/>
      <c r="S193" s="119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20"/>
      <c r="AF193" s="166"/>
      <c r="AG193" s="166"/>
      <c r="AH193" s="166"/>
      <c r="AI193" s="166"/>
      <c r="AJ193" s="174" t="s">
        <v>180</v>
      </c>
      <c r="AK193" s="174"/>
      <c r="AL193" s="174"/>
      <c r="AM193" s="174"/>
      <c r="AN193" s="174"/>
      <c r="AO193" s="174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56"/>
      <c r="BO193" s="157"/>
      <c r="BP193" s="157"/>
      <c r="BR193" s="158"/>
    </row>
    <row r="194" spans="1:70" s="155" customFormat="1" ht="18" customHeight="1">
      <c r="A194" s="124"/>
      <c r="B194" s="124"/>
      <c r="C194" s="124"/>
      <c r="D194" s="124"/>
      <c r="E194" s="124"/>
      <c r="F194" s="124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19"/>
      <c r="S194" s="119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20"/>
      <c r="AF194" s="166"/>
      <c r="AG194" s="166"/>
      <c r="AH194" s="166"/>
      <c r="AI194" s="166"/>
      <c r="AJ194" s="124"/>
      <c r="AK194" s="124"/>
      <c r="AL194" s="124"/>
      <c r="AM194" s="124"/>
      <c r="AN194" s="124"/>
      <c r="AO194" s="124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56"/>
      <c r="BO194" s="157"/>
      <c r="BP194" s="157"/>
      <c r="BR194" s="158"/>
    </row>
    <row r="195" spans="1:70" s="155" customFormat="1" ht="42" customHeight="1">
      <c r="A195" s="146" t="s">
        <v>211</v>
      </c>
      <c r="B195" s="120"/>
      <c r="C195" s="120"/>
      <c r="D195" s="120"/>
      <c r="E195" s="120"/>
      <c r="F195" s="120"/>
      <c r="G195" s="120"/>
      <c r="H195" s="120"/>
      <c r="I195" s="128"/>
      <c r="J195" s="128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66"/>
      <c r="AE195" s="120"/>
      <c r="AF195" s="166"/>
      <c r="AG195" s="166"/>
      <c r="AH195" s="166"/>
      <c r="AI195" s="166"/>
      <c r="AJ195" s="177" t="s">
        <v>181</v>
      </c>
      <c r="AK195" s="177"/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66"/>
      <c r="BD195" s="166"/>
      <c r="BE195" s="166"/>
      <c r="BF195" s="166"/>
      <c r="BG195" s="166"/>
      <c r="BH195" s="166"/>
      <c r="BI195" s="156"/>
      <c r="BO195" s="157"/>
      <c r="BP195" s="157"/>
      <c r="BR195" s="158"/>
    </row>
    <row r="196" spans="1:70" s="155" customFormat="1" ht="29.25" customHeight="1">
      <c r="A196" s="125"/>
      <c r="B196" s="166"/>
      <c r="C196" s="166"/>
      <c r="D196" s="166"/>
      <c r="E196" s="166"/>
      <c r="F196" s="166"/>
      <c r="G196" s="166"/>
      <c r="H196" s="166"/>
      <c r="I196" s="179" t="s">
        <v>182</v>
      </c>
      <c r="J196" s="179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66"/>
      <c r="AE196" s="120"/>
      <c r="AF196" s="166"/>
      <c r="AG196" s="166"/>
      <c r="AH196" s="166"/>
      <c r="AI196" s="166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66"/>
      <c r="BD196" s="166"/>
      <c r="BE196" s="166"/>
      <c r="BF196" s="166"/>
      <c r="BG196" s="166"/>
      <c r="BH196" s="166"/>
      <c r="BI196" s="156"/>
      <c r="BO196" s="157"/>
      <c r="BP196" s="157"/>
      <c r="BR196" s="158"/>
    </row>
    <row r="197" spans="1:70" s="155" customFormat="1" ht="31.5" customHeight="1">
      <c r="A197" s="175"/>
      <c r="B197" s="175"/>
      <c r="C197" s="175"/>
      <c r="D197" s="175"/>
      <c r="E197" s="175"/>
      <c r="F197" s="175"/>
      <c r="G197" s="166"/>
      <c r="H197" s="175" t="s">
        <v>192</v>
      </c>
      <c r="I197" s="175"/>
      <c r="J197" s="175"/>
      <c r="K197" s="175"/>
      <c r="L197" s="175"/>
      <c r="M197" s="175"/>
      <c r="N197" s="166"/>
      <c r="O197" s="166"/>
      <c r="P197" s="166"/>
      <c r="Q197" s="166"/>
      <c r="R197" s="119"/>
      <c r="S197" s="119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20"/>
      <c r="AF197" s="166"/>
      <c r="AG197" s="166"/>
      <c r="AH197" s="166"/>
      <c r="AI197" s="166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66"/>
      <c r="BD197" s="166"/>
      <c r="BE197" s="166"/>
      <c r="BF197" s="166"/>
      <c r="BG197" s="166"/>
      <c r="BH197" s="166"/>
      <c r="BI197" s="156"/>
      <c r="BO197" s="157"/>
      <c r="BP197" s="157"/>
      <c r="BR197" s="158"/>
    </row>
    <row r="198" spans="1:70" s="155" customFormat="1" ht="39" customHeight="1">
      <c r="A198" s="122" t="s">
        <v>177</v>
      </c>
      <c r="B198" s="166"/>
      <c r="C198" s="166"/>
      <c r="D198" s="166"/>
      <c r="E198" s="166"/>
      <c r="F198" s="166"/>
      <c r="G198" s="166"/>
      <c r="H198" s="122" t="s">
        <v>212</v>
      </c>
      <c r="I198" s="166"/>
      <c r="J198" s="166"/>
      <c r="K198" s="166"/>
      <c r="L198" s="166"/>
      <c r="M198" s="166"/>
      <c r="N198" s="166"/>
      <c r="O198" s="166"/>
      <c r="P198" s="166"/>
      <c r="Q198" s="166"/>
      <c r="R198" s="119"/>
      <c r="S198" s="119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20"/>
      <c r="AF198" s="166"/>
      <c r="AG198" s="166"/>
      <c r="AH198" s="166"/>
      <c r="AI198" s="166"/>
      <c r="AJ198" s="175"/>
      <c r="AK198" s="175"/>
      <c r="AL198" s="175"/>
      <c r="AM198" s="175"/>
      <c r="AN198" s="175"/>
      <c r="AO198" s="175"/>
      <c r="AP198" s="166"/>
      <c r="AQ198" s="175" t="s">
        <v>183</v>
      </c>
      <c r="AR198" s="175"/>
      <c r="AS198" s="175"/>
      <c r="AT198" s="175"/>
      <c r="AU198" s="175"/>
      <c r="AV198" s="175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56"/>
      <c r="BO198" s="157"/>
      <c r="BP198" s="157"/>
      <c r="BR198" s="158"/>
    </row>
    <row r="199" spans="1:70" s="155" customFormat="1" ht="30" customHeight="1">
      <c r="A199" s="175"/>
      <c r="B199" s="175"/>
      <c r="C199" s="175"/>
      <c r="D199" s="175"/>
      <c r="E199" s="175"/>
      <c r="F199" s="175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19"/>
      <c r="S199" s="119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20"/>
      <c r="AF199" s="166"/>
      <c r="AG199" s="166"/>
      <c r="AH199" s="166"/>
      <c r="AI199" s="166"/>
      <c r="AJ199" s="122" t="s">
        <v>177</v>
      </c>
      <c r="AK199" s="166"/>
      <c r="AL199" s="166"/>
      <c r="AM199" s="166"/>
      <c r="AN199" s="166"/>
      <c r="AO199" s="166"/>
      <c r="AP199" s="166"/>
      <c r="AQ199" s="123" t="s">
        <v>212</v>
      </c>
      <c r="AR199" s="123"/>
      <c r="AS199" s="123"/>
      <c r="AT199" s="123"/>
      <c r="AU199" s="123"/>
      <c r="AV199" s="123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56"/>
      <c r="BO199" s="157"/>
      <c r="BP199" s="157"/>
      <c r="BR199" s="158"/>
    </row>
    <row r="200" spans="1:70" s="155" customFormat="1" ht="28.5" customHeight="1">
      <c r="A200" s="174" t="s">
        <v>180</v>
      </c>
      <c r="B200" s="174"/>
      <c r="C200" s="174"/>
      <c r="D200" s="174"/>
      <c r="E200" s="174"/>
      <c r="F200" s="174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19"/>
      <c r="S200" s="119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20"/>
      <c r="AF200" s="166"/>
      <c r="AG200" s="166"/>
      <c r="AH200" s="166"/>
      <c r="AI200" s="166"/>
      <c r="AJ200" s="175"/>
      <c r="AK200" s="175"/>
      <c r="AL200" s="175"/>
      <c r="AM200" s="175"/>
      <c r="AN200" s="175"/>
      <c r="AO200" s="175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56"/>
      <c r="BO200" s="157"/>
      <c r="BP200" s="157"/>
      <c r="BR200" s="158"/>
    </row>
    <row r="201" spans="18:70" s="155" customFormat="1" ht="25.5" customHeight="1">
      <c r="R201" s="159"/>
      <c r="S201" s="159"/>
      <c r="AD201" s="166"/>
      <c r="AE201" s="120"/>
      <c r="AF201" s="166"/>
      <c r="AG201" s="166"/>
      <c r="AH201" s="166"/>
      <c r="AI201" s="166"/>
      <c r="AJ201" s="174" t="s">
        <v>180</v>
      </c>
      <c r="AK201" s="174"/>
      <c r="AL201" s="174"/>
      <c r="AM201" s="174"/>
      <c r="AN201" s="174"/>
      <c r="AO201" s="174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56"/>
      <c r="BO201" s="157"/>
      <c r="BP201" s="157"/>
      <c r="BR201" s="158"/>
    </row>
    <row r="202" spans="1:70" s="155" customFormat="1" ht="32.25" customHeight="1">
      <c r="A202" s="129" t="s">
        <v>195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66"/>
      <c r="AE202" s="120"/>
      <c r="AF202" s="166"/>
      <c r="AG202" s="166"/>
      <c r="AH202" s="166"/>
      <c r="AI202" s="166"/>
      <c r="BC202" s="166"/>
      <c r="BD202" s="166"/>
      <c r="BE202" s="166"/>
      <c r="BF202" s="166"/>
      <c r="BG202" s="166"/>
      <c r="BH202" s="166"/>
      <c r="BI202" s="156"/>
      <c r="BO202" s="157"/>
      <c r="BP202" s="157"/>
      <c r="BR202" s="158"/>
    </row>
    <row r="203" spans="10:70" s="155" customFormat="1" ht="27.75" customHeight="1">
      <c r="J203" s="179" t="s">
        <v>184</v>
      </c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66"/>
      <c r="AE203" s="120"/>
      <c r="AF203" s="166"/>
      <c r="AG203" s="166"/>
      <c r="AH203" s="166"/>
      <c r="AI203" s="166"/>
      <c r="AJ203" s="181" t="s">
        <v>185</v>
      </c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66"/>
      <c r="BD203" s="166"/>
      <c r="BE203" s="166"/>
      <c r="BF203" s="166"/>
      <c r="BG203" s="166"/>
      <c r="BH203" s="166"/>
      <c r="BI203" s="156"/>
      <c r="BO203" s="157"/>
      <c r="BP203" s="157"/>
      <c r="BR203" s="158"/>
    </row>
    <row r="204" spans="1:70" s="155" customFormat="1" ht="33.75" customHeight="1">
      <c r="A204" s="175"/>
      <c r="B204" s="175"/>
      <c r="C204" s="175"/>
      <c r="D204" s="175"/>
      <c r="E204" s="175"/>
      <c r="F204" s="175"/>
      <c r="G204" s="166"/>
      <c r="H204" s="175" t="s">
        <v>192</v>
      </c>
      <c r="I204" s="175"/>
      <c r="J204" s="175"/>
      <c r="K204" s="175"/>
      <c r="L204" s="175"/>
      <c r="M204" s="175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66"/>
      <c r="AE204" s="120"/>
      <c r="AF204" s="166"/>
      <c r="AG204" s="166"/>
      <c r="AH204" s="166"/>
      <c r="AI204" s="166"/>
      <c r="AJ204" s="175"/>
      <c r="AK204" s="175"/>
      <c r="AL204" s="175"/>
      <c r="AM204" s="175"/>
      <c r="AN204" s="175"/>
      <c r="AO204" s="175"/>
      <c r="AP204" s="166"/>
      <c r="AQ204" s="175"/>
      <c r="AR204" s="175"/>
      <c r="AS204" s="175"/>
      <c r="AT204" s="175"/>
      <c r="AU204" s="175"/>
      <c r="AV204" s="175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56"/>
      <c r="BO204" s="157"/>
      <c r="BP204" s="157"/>
      <c r="BR204" s="158"/>
    </row>
    <row r="205" spans="1:70" s="155" customFormat="1" ht="30" customHeight="1">
      <c r="A205" s="174" t="s">
        <v>179</v>
      </c>
      <c r="B205" s="174"/>
      <c r="C205" s="174"/>
      <c r="D205" s="174"/>
      <c r="E205" s="174"/>
      <c r="F205" s="174"/>
      <c r="G205" s="166"/>
      <c r="H205" s="122" t="s">
        <v>212</v>
      </c>
      <c r="I205" s="166"/>
      <c r="J205" s="166"/>
      <c r="K205" s="166"/>
      <c r="L205" s="166"/>
      <c r="M205" s="16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66"/>
      <c r="AE205" s="120"/>
      <c r="AF205" s="166"/>
      <c r="AG205" s="166"/>
      <c r="AH205" s="166"/>
      <c r="AI205" s="166"/>
      <c r="AJ205" s="174" t="s">
        <v>179</v>
      </c>
      <c r="AK205" s="174"/>
      <c r="AL205" s="174"/>
      <c r="AM205" s="174"/>
      <c r="AN205" s="174"/>
      <c r="AO205" s="174"/>
      <c r="AP205" s="166"/>
      <c r="AQ205" s="122" t="s">
        <v>212</v>
      </c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56"/>
      <c r="BO205" s="157"/>
      <c r="BP205" s="157"/>
      <c r="BR205" s="158"/>
    </row>
    <row r="206" spans="1:70" s="155" customFormat="1" ht="36" customHeight="1">
      <c r="A206" s="175"/>
      <c r="B206" s="175"/>
      <c r="C206" s="175"/>
      <c r="D206" s="175"/>
      <c r="E206" s="175"/>
      <c r="F206" s="175"/>
      <c r="G206" s="167"/>
      <c r="H206" s="167"/>
      <c r="I206" s="167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66"/>
      <c r="AE206" s="120"/>
      <c r="AF206" s="166"/>
      <c r="AG206" s="166"/>
      <c r="AH206" s="166"/>
      <c r="AI206" s="166"/>
      <c r="AJ206" s="175"/>
      <c r="AK206" s="175"/>
      <c r="AL206" s="175"/>
      <c r="AM206" s="175"/>
      <c r="AN206" s="175"/>
      <c r="AO206" s="175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C206" s="160"/>
      <c r="BD206" s="160"/>
      <c r="BE206" s="160"/>
      <c r="BF206" s="161"/>
      <c r="BG206" s="161"/>
      <c r="BH206" s="161"/>
      <c r="BI206" s="156"/>
      <c r="BO206" s="157"/>
      <c r="BP206" s="157"/>
      <c r="BR206" s="158"/>
    </row>
    <row r="207" spans="1:70" s="155" customFormat="1" ht="28.5" customHeight="1">
      <c r="A207" s="174" t="s">
        <v>180</v>
      </c>
      <c r="B207" s="174"/>
      <c r="C207" s="174"/>
      <c r="D207" s="174"/>
      <c r="E207" s="174"/>
      <c r="F207" s="174"/>
      <c r="G207" s="167"/>
      <c r="H207" s="167"/>
      <c r="I207" s="167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66"/>
      <c r="AE207" s="120"/>
      <c r="AF207" s="166"/>
      <c r="AG207" s="166"/>
      <c r="AH207" s="166"/>
      <c r="AI207" s="166"/>
      <c r="AJ207" s="174" t="s">
        <v>180</v>
      </c>
      <c r="AK207" s="174"/>
      <c r="AL207" s="174"/>
      <c r="AM207" s="174"/>
      <c r="AN207" s="174"/>
      <c r="AO207" s="174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C207" s="160"/>
      <c r="BD207" s="160"/>
      <c r="BE207" s="160"/>
      <c r="BF207" s="161"/>
      <c r="BG207" s="161"/>
      <c r="BH207" s="161"/>
      <c r="BI207" s="156"/>
      <c r="BO207" s="157"/>
      <c r="BP207" s="157"/>
      <c r="BR207" s="158"/>
    </row>
    <row r="208" spans="18:70" s="155" customFormat="1" ht="15" customHeight="1">
      <c r="R208" s="159"/>
      <c r="S208" s="159"/>
      <c r="AE208" s="120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C208" s="160"/>
      <c r="BD208" s="160"/>
      <c r="BE208" s="160"/>
      <c r="BF208" s="161"/>
      <c r="BG208" s="161"/>
      <c r="BH208" s="161"/>
      <c r="BI208" s="156"/>
      <c r="BO208" s="157"/>
      <c r="BP208" s="157"/>
      <c r="BR208" s="158"/>
    </row>
    <row r="209" spans="1:70" s="155" customFormat="1" ht="40.5" customHeight="1">
      <c r="A209" s="127" t="s">
        <v>186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66"/>
      <c r="AE209" s="120"/>
      <c r="AF209" s="166"/>
      <c r="AG209" s="166"/>
      <c r="AH209" s="166"/>
      <c r="BC209" s="160"/>
      <c r="BD209" s="160"/>
      <c r="BE209" s="160"/>
      <c r="BF209" s="161"/>
      <c r="BG209" s="161"/>
      <c r="BH209" s="161"/>
      <c r="BI209" s="156"/>
      <c r="BO209" s="157"/>
      <c r="BP209" s="157"/>
      <c r="BR209" s="158"/>
    </row>
    <row r="210" spans="1:70" s="155" customFormat="1" ht="16.5" customHeight="1">
      <c r="A210" s="128"/>
      <c r="B210" s="128"/>
      <c r="C210" s="128"/>
      <c r="D210" s="128"/>
      <c r="E210" s="128"/>
      <c r="F210" s="128"/>
      <c r="G210" s="129"/>
      <c r="H210" s="128"/>
      <c r="I210" s="128"/>
      <c r="J210" s="128"/>
      <c r="K210" s="128"/>
      <c r="L210" s="128"/>
      <c r="M210" s="128"/>
      <c r="N210" s="126"/>
      <c r="O210" s="126"/>
      <c r="P210" s="130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20"/>
      <c r="AF210" s="166"/>
      <c r="AG210" s="166"/>
      <c r="AH210" s="166"/>
      <c r="BC210" s="160"/>
      <c r="BD210" s="160"/>
      <c r="BE210" s="160"/>
      <c r="BF210" s="161"/>
      <c r="BG210" s="161"/>
      <c r="BH210" s="161"/>
      <c r="BI210" s="156"/>
      <c r="BO210" s="157"/>
      <c r="BP210" s="157"/>
      <c r="BR210" s="158"/>
    </row>
    <row r="211" spans="1:70" s="155" customFormat="1" ht="36" customHeight="1">
      <c r="A211" s="175"/>
      <c r="B211" s="175"/>
      <c r="C211" s="175"/>
      <c r="D211" s="175"/>
      <c r="E211" s="175"/>
      <c r="F211" s="175"/>
      <c r="G211" s="167"/>
      <c r="H211" s="175" t="s">
        <v>193</v>
      </c>
      <c r="I211" s="175"/>
      <c r="J211" s="175"/>
      <c r="K211" s="175"/>
      <c r="L211" s="175"/>
      <c r="M211" s="175"/>
      <c r="N211" s="126"/>
      <c r="O211" s="126"/>
      <c r="P211" s="130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20"/>
      <c r="AF211" s="166"/>
      <c r="AG211" s="166"/>
      <c r="AH211" s="166"/>
      <c r="BC211" s="160"/>
      <c r="BD211" s="160"/>
      <c r="BE211" s="160"/>
      <c r="BF211" s="161"/>
      <c r="BG211" s="161"/>
      <c r="BH211" s="161"/>
      <c r="BI211" s="156"/>
      <c r="BO211" s="157"/>
      <c r="BP211" s="157"/>
      <c r="BR211" s="158"/>
    </row>
    <row r="212" spans="1:70" s="155" customFormat="1" ht="23.25" customHeight="1">
      <c r="A212" s="174" t="s">
        <v>179</v>
      </c>
      <c r="B212" s="174"/>
      <c r="C212" s="174"/>
      <c r="D212" s="174"/>
      <c r="E212" s="174"/>
      <c r="F212" s="174"/>
      <c r="G212" s="167"/>
      <c r="H212" s="122" t="s">
        <v>212</v>
      </c>
      <c r="I212" s="166"/>
      <c r="J212" s="166"/>
      <c r="K212" s="166"/>
      <c r="L212" s="166"/>
      <c r="M212" s="16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66"/>
      <c r="AE212" s="120"/>
      <c r="AF212" s="166"/>
      <c r="AG212" s="166"/>
      <c r="AH212" s="166"/>
      <c r="BC212" s="160"/>
      <c r="BD212" s="160"/>
      <c r="BE212" s="160"/>
      <c r="BF212" s="161"/>
      <c r="BG212" s="161"/>
      <c r="BH212" s="161"/>
      <c r="BI212" s="156"/>
      <c r="BO212" s="157"/>
      <c r="BP212" s="157"/>
      <c r="BR212" s="158"/>
    </row>
    <row r="213" spans="1:70" s="155" customFormat="1" ht="30.75">
      <c r="A213" s="175"/>
      <c r="B213" s="175"/>
      <c r="C213" s="175"/>
      <c r="D213" s="175"/>
      <c r="E213" s="175"/>
      <c r="F213" s="175"/>
      <c r="G213" s="167"/>
      <c r="H213" s="167"/>
      <c r="I213" s="167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66"/>
      <c r="AE213" s="120"/>
      <c r="AF213" s="166"/>
      <c r="AG213" s="166"/>
      <c r="AH213" s="166"/>
      <c r="BC213" s="160"/>
      <c r="BD213" s="160"/>
      <c r="BE213" s="160"/>
      <c r="BF213" s="161"/>
      <c r="BG213" s="161"/>
      <c r="BH213" s="161"/>
      <c r="BI213" s="156"/>
      <c r="BO213" s="157"/>
      <c r="BP213" s="157"/>
      <c r="BR213" s="158"/>
    </row>
    <row r="214" spans="1:70" s="155" customFormat="1" ht="21.75" customHeight="1">
      <c r="A214" s="174" t="s">
        <v>180</v>
      </c>
      <c r="B214" s="174"/>
      <c r="C214" s="174"/>
      <c r="D214" s="174"/>
      <c r="E214" s="174"/>
      <c r="F214" s="174"/>
      <c r="G214" s="167"/>
      <c r="H214" s="167"/>
      <c r="I214" s="167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66"/>
      <c r="AE214" s="120"/>
      <c r="AF214" s="166"/>
      <c r="AG214" s="166"/>
      <c r="AH214" s="166"/>
      <c r="BC214" s="160"/>
      <c r="BD214" s="160"/>
      <c r="BE214" s="160"/>
      <c r="BF214" s="161"/>
      <c r="BG214" s="161"/>
      <c r="BH214" s="161"/>
      <c r="BI214" s="156"/>
      <c r="BO214" s="157"/>
      <c r="BP214" s="157"/>
      <c r="BR214" s="158"/>
    </row>
    <row r="215" spans="1:70" s="155" customFormat="1" ht="16.5" customHeight="1">
      <c r="A215" s="124"/>
      <c r="B215" s="124"/>
      <c r="C215" s="124"/>
      <c r="D215" s="124"/>
      <c r="E215" s="124"/>
      <c r="F215" s="124"/>
      <c r="G215" s="167"/>
      <c r="H215" s="167"/>
      <c r="I215" s="167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66"/>
      <c r="AE215" s="131"/>
      <c r="AF215" s="131"/>
      <c r="AG215" s="131"/>
      <c r="AH215" s="131"/>
      <c r="BC215" s="160"/>
      <c r="BD215" s="160"/>
      <c r="BE215" s="160"/>
      <c r="BF215" s="161"/>
      <c r="BG215" s="161"/>
      <c r="BH215" s="161"/>
      <c r="BI215" s="156"/>
      <c r="BO215" s="157"/>
      <c r="BP215" s="157"/>
      <c r="BR215" s="158"/>
    </row>
    <row r="216" spans="1:70" s="155" customFormat="1" ht="35.25" customHeight="1">
      <c r="A216" s="177" t="s">
        <v>187</v>
      </c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21"/>
      <c r="Y216" s="121"/>
      <c r="Z216" s="121"/>
      <c r="AA216" s="121"/>
      <c r="AB216" s="121"/>
      <c r="AC216" s="121"/>
      <c r="AD216" s="131"/>
      <c r="AE216" s="131"/>
      <c r="AF216" s="131"/>
      <c r="AG216" s="131"/>
      <c r="AH216" s="131"/>
      <c r="BC216" s="160"/>
      <c r="BD216" s="160"/>
      <c r="BE216" s="160"/>
      <c r="BF216" s="161"/>
      <c r="BG216" s="161"/>
      <c r="BH216" s="161"/>
      <c r="BI216" s="156"/>
      <c r="BO216" s="157"/>
      <c r="BP216" s="157"/>
      <c r="BR216" s="158"/>
    </row>
    <row r="217" spans="1:70" s="155" customFormat="1" ht="30" customHeight="1">
      <c r="A217" s="175" t="s">
        <v>275</v>
      </c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31"/>
      <c r="AE217" s="122"/>
      <c r="AF217" s="122"/>
      <c r="AG217" s="122"/>
      <c r="AH217" s="122"/>
      <c r="BC217" s="160"/>
      <c r="BD217" s="160"/>
      <c r="BE217" s="160"/>
      <c r="BF217" s="161"/>
      <c r="BG217" s="161"/>
      <c r="BH217" s="161"/>
      <c r="BI217" s="156"/>
      <c r="BO217" s="157"/>
      <c r="BP217" s="157"/>
      <c r="BR217" s="158"/>
    </row>
    <row r="218" spans="1:70" s="155" customFormat="1" ht="30" customHeight="1">
      <c r="A218" s="174" t="s">
        <v>188</v>
      </c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22"/>
      <c r="AE218" s="122"/>
      <c r="AF218" s="122"/>
      <c r="AG218" s="122"/>
      <c r="AH218" s="122"/>
      <c r="BC218" s="160"/>
      <c r="BD218" s="160"/>
      <c r="BE218" s="160"/>
      <c r="BF218" s="161"/>
      <c r="BG218" s="161"/>
      <c r="BH218" s="161"/>
      <c r="BI218" s="156"/>
      <c r="BO218" s="157"/>
      <c r="BP218" s="157"/>
      <c r="BR218" s="158"/>
    </row>
    <row r="219" spans="1:70" s="155" customFormat="1" ht="9.75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2"/>
      <c r="AE219" s="132"/>
      <c r="AF219" s="132"/>
      <c r="AG219" s="132"/>
      <c r="AH219" s="132"/>
      <c r="BC219" s="160"/>
      <c r="BD219" s="160"/>
      <c r="BE219" s="160"/>
      <c r="BF219" s="161"/>
      <c r="BG219" s="161"/>
      <c r="BH219" s="161"/>
      <c r="BI219" s="156"/>
      <c r="BO219" s="157"/>
      <c r="BP219" s="157"/>
      <c r="BR219" s="158"/>
    </row>
    <row r="220" spans="1:70" s="155" customFormat="1" ht="33" customHeight="1">
      <c r="A220" s="178" t="s">
        <v>194</v>
      </c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32"/>
      <c r="AD220" s="132"/>
      <c r="AE220" s="132"/>
      <c r="AF220" s="132"/>
      <c r="AG220" s="132"/>
      <c r="AH220" s="132"/>
      <c r="BC220" s="160"/>
      <c r="BD220" s="160"/>
      <c r="BE220" s="160"/>
      <c r="BF220" s="161"/>
      <c r="BG220" s="161"/>
      <c r="BH220" s="161"/>
      <c r="BI220" s="156"/>
      <c r="BO220" s="157"/>
      <c r="BP220" s="157"/>
      <c r="BR220" s="158"/>
    </row>
    <row r="221" spans="1:70" s="155" customFormat="1" ht="30" customHeight="1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3"/>
      <c r="S221" s="133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67"/>
      <c r="BD221" s="167"/>
      <c r="BE221" s="167"/>
      <c r="BF221" s="166"/>
      <c r="BG221" s="166"/>
      <c r="BH221" s="166"/>
      <c r="BI221" s="156"/>
      <c r="BO221" s="157"/>
      <c r="BP221" s="157"/>
      <c r="BR221" s="158"/>
    </row>
    <row r="222" spans="1:57" ht="27">
      <c r="A222" s="3"/>
      <c r="B222" s="3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BC222" s="3"/>
      <c r="BD222" s="3"/>
      <c r="BE222" s="3"/>
    </row>
    <row r="223" spans="1:57" ht="27">
      <c r="A223" s="3"/>
      <c r="B223" s="3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BC223" s="3"/>
      <c r="BD223" s="3"/>
      <c r="BE223" s="3"/>
    </row>
    <row r="224" spans="1:57" ht="27">
      <c r="A224" s="3"/>
      <c r="B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BC224" s="3"/>
      <c r="BD224" s="3"/>
      <c r="BE224" s="3"/>
    </row>
    <row r="225" spans="1:57" ht="27">
      <c r="A225" s="3"/>
      <c r="B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BC225" s="3"/>
      <c r="BD225" s="3"/>
      <c r="BE225" s="3"/>
    </row>
    <row r="226" spans="1:57" ht="27">
      <c r="A226" s="3"/>
      <c r="B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BC226" s="3"/>
      <c r="BD226" s="3"/>
      <c r="BE226" s="3"/>
    </row>
    <row r="227" spans="1:57" ht="27">
      <c r="A227" s="3"/>
      <c r="B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BC227" s="3"/>
      <c r="BD227" s="3"/>
      <c r="BE227" s="3"/>
    </row>
    <row r="228" spans="1:57" ht="27">
      <c r="A228" s="3"/>
      <c r="B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BC228" s="3"/>
      <c r="BD228" s="3"/>
      <c r="BE228" s="3"/>
    </row>
    <row r="229" spans="1:57" ht="27">
      <c r="A229" s="3"/>
      <c r="B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BC229" s="3"/>
      <c r="BD229" s="3"/>
      <c r="BE229" s="3"/>
    </row>
    <row r="230" spans="1:57" ht="27">
      <c r="A230" s="3"/>
      <c r="B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BC230" s="3"/>
      <c r="BD230" s="3"/>
      <c r="BE230" s="3"/>
    </row>
    <row r="231" spans="1:57" ht="27">
      <c r="A231" s="3"/>
      <c r="B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BC231" s="3"/>
      <c r="BD231" s="3"/>
      <c r="BE231" s="3"/>
    </row>
    <row r="232" spans="1:57" ht="27">
      <c r="A232" s="3"/>
      <c r="B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BC232" s="3"/>
      <c r="BD232" s="3"/>
      <c r="BE232" s="3"/>
    </row>
    <row r="233" spans="1:57" ht="27">
      <c r="A233" s="3"/>
      <c r="B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BC233" s="3"/>
      <c r="BD233" s="3"/>
      <c r="BE233" s="3"/>
    </row>
    <row r="234" spans="1:57" ht="27">
      <c r="A234" s="3"/>
      <c r="B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BC234" s="3"/>
      <c r="BD234" s="3"/>
      <c r="BE234" s="3"/>
    </row>
    <row r="235" spans="1:57" ht="23.25" customHeight="1" hidden="1">
      <c r="A235" s="3"/>
      <c r="B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BC235" s="3"/>
      <c r="BD235" s="3"/>
      <c r="BE235" s="3"/>
    </row>
    <row r="236" spans="1:57" ht="23.25" customHeight="1" hidden="1">
      <c r="A236" s="3"/>
      <c r="B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BC236" s="3"/>
      <c r="BD236" s="3"/>
      <c r="BE236" s="3"/>
    </row>
    <row r="237" spans="1:57" ht="23.25" customHeight="1" hidden="1">
      <c r="A237" s="3"/>
      <c r="B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BC237" s="3"/>
      <c r="BD237" s="3"/>
      <c r="BE237" s="3"/>
    </row>
    <row r="238" spans="1:57" ht="23.25" customHeight="1" hidden="1">
      <c r="A238" s="3"/>
      <c r="B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BC238" s="3"/>
      <c r="BD238" s="3"/>
      <c r="BE238" s="3"/>
    </row>
    <row r="239" spans="1:57" ht="23.25" customHeight="1" hidden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BC239" s="3"/>
      <c r="BD239" s="3"/>
      <c r="BE239" s="3"/>
    </row>
    <row r="240" spans="1:57" ht="23.25" customHeight="1" hidden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BC240" s="3"/>
      <c r="BD240" s="3"/>
      <c r="BE240" s="3"/>
    </row>
    <row r="241" spans="1:57" ht="23.25" customHeight="1" hidden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BC241" s="3"/>
      <c r="BD241" s="3"/>
      <c r="BE241" s="3"/>
    </row>
    <row r="242" spans="1:57" ht="23.25" customHeight="1" hidden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BC242" s="3"/>
      <c r="BD242" s="3"/>
      <c r="BE242" s="3"/>
    </row>
    <row r="243" spans="1:57" ht="23.25" customHeight="1" hidden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BC243" s="3"/>
      <c r="BD243" s="3"/>
      <c r="BE243" s="3"/>
    </row>
    <row r="244" spans="1:57" ht="23.25" customHeight="1" hidden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BC244" s="3"/>
      <c r="BD244" s="3"/>
      <c r="BE244" s="3"/>
    </row>
    <row r="245" spans="1:57" ht="23.25" customHeight="1" hidden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BC245" s="3"/>
      <c r="BD245" s="3"/>
      <c r="BE245" s="3"/>
    </row>
    <row r="246" spans="1:57" ht="23.25" customHeight="1" hidden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BC246" s="3"/>
      <c r="BD246" s="3"/>
      <c r="BE246" s="3"/>
    </row>
    <row r="247" spans="1:57" ht="23.25" customHeight="1" hidden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BC247" s="3"/>
      <c r="BD247" s="3"/>
      <c r="BE247" s="3"/>
    </row>
    <row r="248" spans="1:57" ht="23.25" customHeight="1" hidden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BC248" s="3"/>
      <c r="BD248" s="3"/>
      <c r="BE248" s="3"/>
    </row>
    <row r="249" spans="1:57" ht="23.25" customHeight="1" hidden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BC249" s="3"/>
      <c r="BD249" s="3"/>
      <c r="BE249" s="3"/>
    </row>
    <row r="250" spans="1:57" ht="23.25" customHeight="1" hidden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BC250" s="3"/>
      <c r="BD250" s="3"/>
      <c r="BE250" s="3"/>
    </row>
    <row r="251" spans="1:57" ht="23.25" customHeight="1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BC251" s="3"/>
      <c r="BD251" s="3"/>
      <c r="BE251" s="3"/>
    </row>
    <row r="252" spans="1:57" ht="23.25" customHeight="1" hidden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BC252" s="3"/>
      <c r="BD252" s="3"/>
      <c r="BE252" s="3"/>
    </row>
    <row r="253" spans="1:57" ht="23.25" customHeight="1" hidden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BC253" s="3"/>
      <c r="BD253" s="3"/>
      <c r="BE253" s="3"/>
    </row>
    <row r="254" spans="1:57" ht="23.25" customHeight="1" hidden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BC254" s="3"/>
      <c r="BD254" s="3"/>
      <c r="BE254" s="3"/>
    </row>
    <row r="255" spans="1:57" ht="23.25" customHeight="1" hidden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BC255" s="3"/>
      <c r="BD255" s="3"/>
      <c r="BE255" s="3"/>
    </row>
    <row r="256" spans="1:57" ht="23.25" customHeight="1" hidden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BC256" s="3"/>
      <c r="BD256" s="3"/>
      <c r="BE256" s="3"/>
    </row>
    <row r="257" spans="1:57" ht="23.25" customHeight="1" hidden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BC257" s="3"/>
      <c r="BD257" s="3"/>
      <c r="BE257" s="3"/>
    </row>
    <row r="258" spans="1:57" ht="23.25" customHeight="1" hidden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BC258" s="3"/>
      <c r="BD258" s="3"/>
      <c r="BE258" s="3"/>
    </row>
    <row r="259" spans="1:57" ht="23.25" customHeight="1" hidden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BC259" s="3"/>
      <c r="BD259" s="3"/>
      <c r="BE259" s="3"/>
    </row>
    <row r="260" spans="1:57" ht="23.25" customHeight="1" hidden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BC260" s="3"/>
      <c r="BD260" s="3"/>
      <c r="BE260" s="3"/>
    </row>
    <row r="261" spans="1:57" ht="23.25" customHeight="1" hidden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BC261" s="3"/>
      <c r="BD261" s="3"/>
      <c r="BE261" s="3"/>
    </row>
    <row r="262" spans="1:57" ht="23.25" customHeight="1" hidden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BC262" s="3"/>
      <c r="BD262" s="3"/>
      <c r="BE262" s="3"/>
    </row>
    <row r="263" spans="1:57" ht="23.25" customHeight="1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BC263" s="3"/>
      <c r="BD263" s="3"/>
      <c r="BE263" s="3"/>
    </row>
    <row r="264" spans="1:57" ht="23.25" customHeight="1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BC264" s="3"/>
      <c r="BD264" s="3"/>
      <c r="BE264" s="3"/>
    </row>
    <row r="265" spans="1:57" ht="23.25" customHeight="1" hidden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BC265" s="3"/>
      <c r="BD265" s="3"/>
      <c r="BE265" s="3"/>
    </row>
    <row r="266" spans="1:57" ht="23.25" customHeight="1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BC266" s="3"/>
      <c r="BD266" s="3"/>
      <c r="BE266" s="3"/>
    </row>
    <row r="267" spans="1:57" ht="23.25" customHeight="1" hidden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BC267" s="3"/>
      <c r="BD267" s="3"/>
      <c r="BE267" s="3"/>
    </row>
    <row r="268" spans="1:57" ht="23.25" customHeight="1" hidden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BC268" s="3"/>
      <c r="BD268" s="3"/>
      <c r="BE268" s="3"/>
    </row>
    <row r="269" spans="1:57" ht="23.25" customHeight="1" hidden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BC269" s="3"/>
      <c r="BD269" s="3"/>
      <c r="BE269" s="3"/>
    </row>
    <row r="270" spans="1:57" ht="23.25" customHeight="1" hidden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BC270" s="3"/>
      <c r="BD270" s="3"/>
      <c r="BE270" s="3"/>
    </row>
    <row r="271" spans="1:57" ht="23.25" customHeight="1" hidden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BC271" s="3"/>
      <c r="BD271" s="3"/>
      <c r="BE271" s="3"/>
    </row>
    <row r="272" spans="1:57" ht="23.25" customHeight="1" hidden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BC272" s="3"/>
      <c r="BD272" s="3"/>
      <c r="BE272" s="3"/>
    </row>
    <row r="273" spans="1:57" ht="23.25" customHeight="1" hidden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BC273" s="3"/>
      <c r="BD273" s="3"/>
      <c r="BE273" s="3"/>
    </row>
    <row r="274" spans="1:57" ht="23.25" customHeight="1" hidden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BC274" s="3"/>
      <c r="BD274" s="3"/>
      <c r="BE274" s="3"/>
    </row>
    <row r="275" spans="1:57" ht="23.25" customHeight="1" hidden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BC275" s="3"/>
      <c r="BD275" s="3"/>
      <c r="BE275" s="3"/>
    </row>
    <row r="276" spans="1:57" ht="23.25" customHeight="1" hidden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BC276" s="3"/>
      <c r="BD276" s="3"/>
      <c r="BE276" s="3"/>
    </row>
    <row r="277" spans="1:57" ht="23.25" customHeight="1" hidden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BC277" s="3"/>
      <c r="BD277" s="3"/>
      <c r="BE277" s="3"/>
    </row>
    <row r="278" spans="1:57" ht="23.25" customHeight="1" hidden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BC278" s="3"/>
      <c r="BD278" s="3"/>
      <c r="BE278" s="3"/>
    </row>
    <row r="279" spans="1:57" ht="23.25" customHeight="1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BC279" s="3"/>
      <c r="BD279" s="3"/>
      <c r="BE279" s="3"/>
    </row>
    <row r="280" spans="1:57" ht="23.25" customHeight="1" hidden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BC280" s="3"/>
      <c r="BD280" s="3"/>
      <c r="BE280" s="3"/>
    </row>
    <row r="281" spans="1:57" ht="23.25" customHeight="1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BC281" s="3"/>
      <c r="BD281" s="3"/>
      <c r="BE281" s="3"/>
    </row>
    <row r="282" spans="1:57" ht="23.25" customHeight="1" hidden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BC282" s="3"/>
      <c r="BD282" s="3"/>
      <c r="BE282" s="3"/>
    </row>
    <row r="283" spans="1:57" ht="23.25" customHeight="1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BC283" s="3"/>
      <c r="BD283" s="3"/>
      <c r="BE283" s="3"/>
    </row>
    <row r="284" spans="1:57" ht="23.25" customHeight="1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BC284" s="3"/>
      <c r="BD284" s="3"/>
      <c r="BE284" s="3"/>
    </row>
    <row r="285" spans="1:57" ht="23.25" customHeight="1" hidden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BC285" s="3"/>
      <c r="BD285" s="3"/>
      <c r="BE285" s="3"/>
    </row>
    <row r="286" spans="1:57" ht="23.25" customHeight="1" hidden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BC286" s="3"/>
      <c r="BD286" s="3"/>
      <c r="BE286" s="3"/>
    </row>
    <row r="287" spans="1:57" ht="23.25" customHeight="1" hidden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BC287" s="3"/>
      <c r="BD287" s="3"/>
      <c r="BE287" s="3"/>
    </row>
    <row r="288" spans="1:57" ht="23.25" customHeight="1" hidden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BC288" s="3"/>
      <c r="BD288" s="3"/>
      <c r="BE288" s="3"/>
    </row>
    <row r="289" spans="1:57" ht="23.25" customHeight="1" hidden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BC289" s="3"/>
      <c r="BD289" s="3"/>
      <c r="BE289" s="3"/>
    </row>
    <row r="290" spans="1:57" ht="23.25" customHeight="1" hidden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BC290" s="3"/>
      <c r="BD290" s="3"/>
      <c r="BE290" s="3"/>
    </row>
    <row r="291" spans="1:57" ht="23.25" customHeight="1" hidden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BC291" s="3"/>
      <c r="BD291" s="3"/>
      <c r="BE291" s="3"/>
    </row>
    <row r="292" spans="1:57" ht="23.25" customHeight="1" hidden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BC292" s="3"/>
      <c r="BD292" s="3"/>
      <c r="BE292" s="3"/>
    </row>
    <row r="293" spans="1:57" ht="23.25" customHeight="1" hidden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BC293" s="3"/>
      <c r="BD293" s="3"/>
      <c r="BE293" s="3"/>
    </row>
    <row r="294" spans="1:57" ht="23.25" customHeight="1" hidden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BC294" s="3"/>
      <c r="BD294" s="3"/>
      <c r="BE294" s="3"/>
    </row>
    <row r="295" spans="1:57" ht="23.25" customHeight="1" hidden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BC295" s="3"/>
      <c r="BD295" s="3"/>
      <c r="BE295" s="3"/>
    </row>
    <row r="296" spans="1:57" ht="23.25" customHeight="1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BC296" s="3"/>
      <c r="BD296" s="3"/>
      <c r="BE296" s="3"/>
    </row>
    <row r="297" spans="1:57" ht="23.25" customHeight="1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BC297" s="3"/>
      <c r="BD297" s="3"/>
      <c r="BE297" s="3"/>
    </row>
    <row r="298" spans="1:57" ht="23.25" customHeight="1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BC298" s="3"/>
      <c r="BD298" s="3"/>
      <c r="BE298" s="3"/>
    </row>
    <row r="299" spans="1:57" ht="23.25" customHeight="1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BC299" s="3"/>
      <c r="BD299" s="3"/>
      <c r="BE299" s="3"/>
    </row>
    <row r="300" spans="1:57" ht="23.25" customHeight="1" hidden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BC300" s="3"/>
      <c r="BD300" s="3"/>
      <c r="BE300" s="3"/>
    </row>
    <row r="301" spans="1:57" ht="23.25" customHeight="1" hidden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BC301" s="3"/>
      <c r="BD301" s="3"/>
      <c r="BE301" s="3"/>
    </row>
    <row r="302" spans="1:57" ht="23.25" customHeight="1" hidden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BC302" s="3"/>
      <c r="BD302" s="3"/>
      <c r="BE302" s="3"/>
    </row>
    <row r="303" spans="1:57" ht="23.25" customHeight="1" hidden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BC303" s="3"/>
      <c r="BD303" s="3"/>
      <c r="BE303" s="3"/>
    </row>
    <row r="304" spans="1:57" ht="23.25" customHeight="1" hidden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BC304" s="3"/>
      <c r="BD304" s="3"/>
      <c r="BE304" s="3"/>
    </row>
    <row r="305" spans="1:57" ht="23.25" customHeight="1" hidden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BC305" s="3"/>
      <c r="BD305" s="3"/>
      <c r="BE305" s="3"/>
    </row>
    <row r="306" spans="1:57" ht="23.25" customHeight="1" hidden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BC306" s="3"/>
      <c r="BD306" s="3"/>
      <c r="BE306" s="3"/>
    </row>
    <row r="307" spans="1:57" ht="23.25" customHeight="1" hidden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BC307" s="3"/>
      <c r="BD307" s="3"/>
      <c r="BE307" s="3"/>
    </row>
    <row r="308" spans="1:57" ht="23.25" customHeight="1" hidden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BC308" s="3"/>
      <c r="BD308" s="3"/>
      <c r="BE308" s="3"/>
    </row>
    <row r="309" spans="1:57" ht="23.25" customHeight="1" hidden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BC309" s="3"/>
      <c r="BD309" s="3"/>
      <c r="BE309" s="3"/>
    </row>
    <row r="310" spans="1:57" ht="23.25" customHeight="1" hidden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BC310" s="3"/>
      <c r="BD310" s="3"/>
      <c r="BE310" s="3"/>
    </row>
    <row r="311" spans="1:57" ht="23.25" customHeight="1" hidden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BC311" s="3"/>
      <c r="BD311" s="3"/>
      <c r="BE311" s="3"/>
    </row>
    <row r="312" spans="1:57" ht="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BC312" s="3"/>
      <c r="BD312" s="3"/>
      <c r="BE312" s="3"/>
    </row>
    <row r="313" spans="1:57" ht="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BC313" s="3"/>
      <c r="BD313" s="3"/>
      <c r="BE313" s="3"/>
    </row>
    <row r="314" spans="1:57" ht="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BC314" s="3"/>
      <c r="BD314" s="3"/>
      <c r="BE314" s="3"/>
    </row>
    <row r="315" spans="1:57" ht="2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BC315" s="3"/>
      <c r="BD315" s="3"/>
      <c r="BE315" s="3"/>
    </row>
    <row r="316" spans="1:57" ht="2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BC316" s="3"/>
      <c r="BD316" s="3"/>
      <c r="BE316" s="3"/>
    </row>
    <row r="317" spans="1:57" ht="2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BC317" s="3"/>
      <c r="BD317" s="3"/>
      <c r="BE317" s="3"/>
    </row>
    <row r="318" spans="1:57" ht="2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BC318" s="3"/>
      <c r="BD318" s="3"/>
      <c r="BE318" s="3"/>
    </row>
    <row r="319" spans="1:57" ht="2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BC319" s="3"/>
      <c r="BD319" s="3"/>
      <c r="BE319" s="3"/>
    </row>
    <row r="320" spans="1:57" ht="2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BC320" s="3"/>
      <c r="BD320" s="3"/>
      <c r="BE320" s="3"/>
    </row>
    <row r="321" spans="1:57" ht="2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BC321" s="3"/>
      <c r="BD321" s="3"/>
      <c r="BE321" s="3"/>
    </row>
    <row r="322" spans="1:57" ht="2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BC322" s="3"/>
      <c r="BD322" s="3"/>
      <c r="BE322" s="3"/>
    </row>
    <row r="323" spans="1:57" ht="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BC323" s="3"/>
      <c r="BD323" s="3"/>
      <c r="BE323" s="3"/>
    </row>
    <row r="324" spans="1:57" ht="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BC324" s="3"/>
      <c r="BD324" s="3"/>
      <c r="BE324" s="3"/>
    </row>
    <row r="325" spans="1:57" ht="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BC325" s="3"/>
      <c r="BD325" s="3"/>
      <c r="BE325" s="3"/>
    </row>
    <row r="326" spans="1:57" ht="2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BC326" s="3"/>
      <c r="BD326" s="3"/>
      <c r="BE326" s="3"/>
    </row>
    <row r="327" spans="1:57" ht="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BC327" s="3"/>
      <c r="BD327" s="3"/>
      <c r="BE327" s="3"/>
    </row>
    <row r="328" spans="1:57" ht="2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BC328" s="3"/>
      <c r="BD328" s="3"/>
      <c r="BE328" s="3"/>
    </row>
    <row r="329" spans="1:57" ht="2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BC329" s="3"/>
      <c r="BD329" s="3"/>
      <c r="BE329" s="3"/>
    </row>
    <row r="330" spans="1:57" ht="2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BC330" s="3"/>
      <c r="BD330" s="3"/>
      <c r="BE330" s="3"/>
    </row>
    <row r="331" spans="1:57" ht="2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BC331" s="3"/>
      <c r="BD331" s="3"/>
      <c r="BE331" s="3"/>
    </row>
    <row r="332" spans="1:57" ht="2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BC332" s="3"/>
      <c r="BD332" s="3"/>
      <c r="BE332" s="3"/>
    </row>
    <row r="333" spans="1:57" ht="2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BC333" s="3"/>
      <c r="BD333" s="3"/>
      <c r="BE333" s="3"/>
    </row>
    <row r="334" spans="1:57" ht="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BC334" s="3"/>
      <c r="BD334" s="3"/>
      <c r="BE334" s="3"/>
    </row>
    <row r="335" spans="1:57" ht="2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BC335" s="3"/>
      <c r="BD335" s="3"/>
      <c r="BE335" s="3"/>
    </row>
    <row r="336" spans="1:57" ht="2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BC336" s="3"/>
      <c r="BD336" s="3"/>
      <c r="BE336" s="3"/>
    </row>
    <row r="337" spans="1:57" ht="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BC337" s="3"/>
      <c r="BD337" s="3"/>
      <c r="BE337" s="3"/>
    </row>
    <row r="338" spans="1:57" ht="2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BC338" s="3"/>
      <c r="BD338" s="3"/>
      <c r="BE338" s="3"/>
    </row>
    <row r="339" spans="1:57" ht="2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BC339" s="3"/>
      <c r="BD339" s="3"/>
      <c r="BE339" s="3"/>
    </row>
    <row r="340" spans="1:57" ht="2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BC340" s="3"/>
      <c r="BD340" s="3"/>
      <c r="BE340" s="3"/>
    </row>
    <row r="341" spans="1:57" ht="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BC341" s="3"/>
      <c r="BD341" s="3"/>
      <c r="BE341" s="3"/>
    </row>
    <row r="342" spans="1:57" ht="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BC342" s="3"/>
      <c r="BD342" s="3"/>
      <c r="BE342" s="3"/>
    </row>
    <row r="343" spans="1:57" ht="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BC343" s="3"/>
      <c r="BD343" s="3"/>
      <c r="BE343" s="3"/>
    </row>
    <row r="344" spans="1:57" ht="2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BC344" s="3"/>
      <c r="BD344" s="3"/>
      <c r="BE344" s="3"/>
    </row>
    <row r="345" spans="1:57" ht="2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BC345" s="3"/>
      <c r="BD345" s="3"/>
      <c r="BE345" s="3"/>
    </row>
    <row r="346" spans="1:57" ht="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BC346" s="3"/>
      <c r="BD346" s="3"/>
      <c r="BE346" s="3"/>
    </row>
    <row r="347" spans="1:57" ht="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BC347" s="3"/>
      <c r="BD347" s="3"/>
      <c r="BE347" s="3"/>
    </row>
    <row r="348" spans="1:57" ht="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BC348" s="3"/>
      <c r="BD348" s="3"/>
      <c r="BE348" s="3"/>
    </row>
    <row r="349" spans="1:57" ht="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BC349" s="3"/>
      <c r="BD349" s="3"/>
      <c r="BE349" s="3"/>
    </row>
    <row r="350" spans="1:57" ht="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BC350" s="3"/>
      <c r="BD350" s="3"/>
      <c r="BE350" s="3"/>
    </row>
    <row r="351" spans="1:57" ht="2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BC351" s="3"/>
      <c r="BD351" s="3"/>
      <c r="BE351" s="3"/>
    </row>
    <row r="352" spans="1:57" ht="2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BC352" s="3"/>
      <c r="BD352" s="3"/>
      <c r="BE352" s="3"/>
    </row>
    <row r="353" spans="1:57" ht="2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BC353" s="3"/>
      <c r="BD353" s="3"/>
      <c r="BE353" s="3"/>
    </row>
    <row r="354" spans="1:57" ht="2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BC354" s="3"/>
      <c r="BD354" s="3"/>
      <c r="BE354" s="3"/>
    </row>
    <row r="355" spans="1:57" ht="2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BC355" s="3"/>
      <c r="BD355" s="3"/>
      <c r="BE355" s="3"/>
    </row>
    <row r="356" spans="1:57" ht="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BC356" s="3"/>
      <c r="BD356" s="3"/>
      <c r="BE356" s="3"/>
    </row>
    <row r="357" spans="1:57" ht="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BC357" s="3"/>
      <c r="BD357" s="3"/>
      <c r="BE357" s="3"/>
    </row>
    <row r="358" spans="1:57" ht="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BC358" s="3"/>
      <c r="BD358" s="3"/>
      <c r="BE358" s="3"/>
    </row>
    <row r="359" spans="1:57" ht="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BC359" s="3"/>
      <c r="BD359" s="3"/>
      <c r="BE359" s="3"/>
    </row>
    <row r="360" spans="1:57" ht="2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BC360" s="3"/>
      <c r="BD360" s="3"/>
      <c r="BE360" s="3"/>
    </row>
    <row r="361" spans="1:57" ht="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BC361" s="3"/>
      <c r="BD361" s="3"/>
      <c r="BE361" s="3"/>
    </row>
    <row r="362" spans="1:57" ht="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BC362" s="3"/>
      <c r="BD362" s="3"/>
      <c r="BE362" s="3"/>
    </row>
    <row r="363" spans="1:57" ht="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BC363" s="3"/>
      <c r="BD363" s="3"/>
      <c r="BE363" s="3"/>
    </row>
    <row r="364" spans="1:57" ht="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BC364" s="3"/>
      <c r="BD364" s="3"/>
      <c r="BE364" s="3"/>
    </row>
    <row r="365" spans="1:57" ht="2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BC365" s="3"/>
      <c r="BD365" s="3"/>
      <c r="BE365" s="3"/>
    </row>
    <row r="366" spans="1:57" ht="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BC366" s="3"/>
      <c r="BD366" s="3"/>
      <c r="BE366" s="3"/>
    </row>
    <row r="367" spans="1:57" ht="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BC367" s="3"/>
      <c r="BD367" s="3"/>
      <c r="BE367" s="3"/>
    </row>
    <row r="368" spans="1:57" ht="2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BC368" s="3"/>
      <c r="BD368" s="3"/>
      <c r="BE368" s="3"/>
    </row>
    <row r="369" spans="1:57" ht="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BC369" s="3"/>
      <c r="BD369" s="3"/>
      <c r="BE369" s="3"/>
    </row>
    <row r="370" spans="1:57" ht="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BC370" s="3"/>
      <c r="BD370" s="3"/>
      <c r="BE370" s="3"/>
    </row>
    <row r="371" spans="1:57" ht="2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BC371" s="3"/>
      <c r="BD371" s="3"/>
      <c r="BE371" s="3"/>
    </row>
    <row r="372" spans="1:57" ht="2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BC372" s="3"/>
      <c r="BD372" s="3"/>
      <c r="BE372" s="3"/>
    </row>
    <row r="373" spans="1:57" ht="2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BC373" s="3"/>
      <c r="BD373" s="3"/>
      <c r="BE373" s="3"/>
    </row>
    <row r="374" spans="1:57" ht="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BC374" s="3"/>
      <c r="BD374" s="3"/>
      <c r="BE374" s="3"/>
    </row>
    <row r="375" spans="1:57" ht="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BC375" s="3"/>
      <c r="BD375" s="3"/>
      <c r="BE375" s="3"/>
    </row>
    <row r="376" spans="1:57" ht="2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BC376" s="3"/>
      <c r="BD376" s="3"/>
      <c r="BE376" s="3"/>
    </row>
    <row r="377" spans="1:57" ht="2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BC377" s="3"/>
      <c r="BD377" s="3"/>
      <c r="BE377" s="3"/>
    </row>
    <row r="378" spans="1:57" ht="2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BC378" s="3"/>
      <c r="BD378" s="3"/>
      <c r="BE378" s="3"/>
    </row>
    <row r="379" spans="1:57" ht="2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BC379" s="3"/>
      <c r="BD379" s="3"/>
      <c r="BE379" s="3"/>
    </row>
    <row r="380" spans="1:57" ht="2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BC380" s="3"/>
      <c r="BD380" s="3"/>
      <c r="BE380" s="3"/>
    </row>
    <row r="381" spans="1:57" ht="2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BC381" s="3"/>
      <c r="BD381" s="3"/>
      <c r="BE381" s="3"/>
    </row>
    <row r="382" spans="1:57" ht="2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BC382" s="3"/>
      <c r="BD382" s="3"/>
      <c r="BE382" s="3"/>
    </row>
    <row r="383" spans="1:57" ht="2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BC383" s="3"/>
      <c r="BD383" s="3"/>
      <c r="BE383" s="3"/>
    </row>
    <row r="384" spans="1:57" ht="2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BC384" s="3"/>
      <c r="BD384" s="3"/>
      <c r="BE384" s="3"/>
    </row>
    <row r="385" spans="1:57" ht="2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BC385" s="3"/>
      <c r="BD385" s="3"/>
      <c r="BE385" s="3"/>
    </row>
    <row r="386" spans="1:57" ht="2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BC386" s="3"/>
      <c r="BD386" s="3"/>
      <c r="BE386" s="3"/>
    </row>
    <row r="387" spans="1:57" ht="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BC387" s="3"/>
      <c r="BD387" s="3"/>
      <c r="BE387" s="3"/>
    </row>
    <row r="388" spans="1:57" ht="2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BC388" s="3"/>
      <c r="BD388" s="3"/>
      <c r="BE388" s="3"/>
    </row>
    <row r="389" spans="1:57" ht="2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BC389" s="3"/>
      <c r="BD389" s="3"/>
      <c r="BE389" s="3"/>
    </row>
    <row r="390" spans="1:57" ht="2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BC390" s="3"/>
      <c r="BD390" s="3"/>
      <c r="BE390" s="3"/>
    </row>
    <row r="391" spans="1:57" ht="2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BC391" s="3"/>
      <c r="BD391" s="3"/>
      <c r="BE391" s="3"/>
    </row>
    <row r="392" spans="1:57" ht="2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BC392" s="3"/>
      <c r="BD392" s="3"/>
      <c r="BE392" s="3"/>
    </row>
    <row r="393" spans="1:57" ht="2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BC393" s="3"/>
      <c r="BD393" s="3"/>
      <c r="BE393" s="3"/>
    </row>
    <row r="394" spans="1:57" ht="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BC394" s="3"/>
      <c r="BD394" s="3"/>
      <c r="BE394" s="3"/>
    </row>
    <row r="395" spans="1:57" ht="2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BC395" s="3"/>
      <c r="BD395" s="3"/>
      <c r="BE395" s="3"/>
    </row>
    <row r="396" spans="1:57" ht="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BC396" s="3"/>
      <c r="BD396" s="3"/>
      <c r="BE396" s="3"/>
    </row>
    <row r="397" spans="1:57" ht="2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BC397" s="3"/>
      <c r="BD397" s="3"/>
      <c r="BE397" s="3"/>
    </row>
    <row r="398" spans="1:57" ht="2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BC398" s="3"/>
      <c r="BD398" s="3"/>
      <c r="BE398" s="3"/>
    </row>
    <row r="399" spans="1:57" ht="2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BC399" s="3"/>
      <c r="BD399" s="3"/>
      <c r="BE399" s="3"/>
    </row>
    <row r="400" spans="1:57" ht="2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BC400" s="3"/>
      <c r="BD400" s="3"/>
      <c r="BE400" s="3"/>
    </row>
    <row r="401" spans="1:57" ht="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BC401" s="3"/>
      <c r="BD401" s="3"/>
      <c r="BE401" s="3"/>
    </row>
    <row r="402" spans="1:57" ht="2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BC402" s="3"/>
      <c r="BD402" s="3"/>
      <c r="BE402" s="3"/>
    </row>
    <row r="403" spans="1:57" ht="2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BC403" s="3"/>
      <c r="BD403" s="3"/>
      <c r="BE403" s="3"/>
    </row>
    <row r="404" spans="1:57" ht="2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BC404" s="3"/>
      <c r="BD404" s="3"/>
      <c r="BE404" s="3"/>
    </row>
    <row r="405" spans="1:57" ht="2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BC405" s="3"/>
      <c r="BD405" s="3"/>
      <c r="BE405" s="3"/>
    </row>
    <row r="406" spans="1:57" ht="2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BC406" s="3"/>
      <c r="BD406" s="3"/>
      <c r="BE406" s="3"/>
    </row>
    <row r="407" spans="1:57" ht="2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BC407" s="3"/>
      <c r="BD407" s="3"/>
      <c r="BE407" s="3"/>
    </row>
    <row r="408" spans="1:57" ht="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BC408" s="3"/>
      <c r="BD408" s="3"/>
      <c r="BE408" s="3"/>
    </row>
    <row r="409" spans="1:57" ht="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BC409" s="3"/>
      <c r="BD409" s="3"/>
      <c r="BE409" s="3"/>
    </row>
    <row r="410" spans="1:57" ht="2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BC410" s="3"/>
      <c r="BD410" s="3"/>
      <c r="BE410" s="3"/>
    </row>
    <row r="411" spans="1:57" ht="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BC411" s="3"/>
      <c r="BD411" s="3"/>
      <c r="BE411" s="3"/>
    </row>
    <row r="412" spans="1:57" ht="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BC412" s="3"/>
      <c r="BD412" s="3"/>
      <c r="BE412" s="3"/>
    </row>
    <row r="413" spans="1:57" ht="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BC413" s="3"/>
      <c r="BD413" s="3"/>
      <c r="BE413" s="3"/>
    </row>
    <row r="414" spans="1:57" ht="2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BC414" s="3"/>
      <c r="BD414" s="3"/>
      <c r="BE414" s="3"/>
    </row>
    <row r="415" spans="1:57" ht="2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BC415" s="3"/>
      <c r="BD415" s="3"/>
      <c r="BE415" s="3"/>
    </row>
    <row r="416" spans="1:57" ht="2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BC416" s="3"/>
      <c r="BD416" s="3"/>
      <c r="BE416" s="3"/>
    </row>
    <row r="417" spans="1:57" ht="2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BC417" s="3"/>
      <c r="BD417" s="3"/>
      <c r="BE417" s="3"/>
    </row>
    <row r="418" spans="1:57" ht="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BC418" s="3"/>
      <c r="BD418" s="3"/>
      <c r="BE418" s="3"/>
    </row>
    <row r="419" spans="1:57" ht="2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BC419" s="3"/>
      <c r="BD419" s="3"/>
      <c r="BE419" s="3"/>
    </row>
    <row r="420" spans="1:57" ht="2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BC420" s="3"/>
      <c r="BD420" s="3"/>
      <c r="BE420" s="3"/>
    </row>
    <row r="421" spans="1:57" ht="2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BC421" s="3"/>
      <c r="BD421" s="3"/>
      <c r="BE421" s="3"/>
    </row>
    <row r="422" spans="1:57" ht="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BC422" s="3"/>
      <c r="BD422" s="3"/>
      <c r="BE422" s="3"/>
    </row>
    <row r="423" spans="1:57" ht="2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BC423" s="3"/>
      <c r="BD423" s="3"/>
      <c r="BE423" s="3"/>
    </row>
    <row r="424" spans="1:57" ht="2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BC424" s="3"/>
      <c r="BD424" s="3"/>
      <c r="BE424" s="3"/>
    </row>
    <row r="425" spans="1:57" ht="2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BC425" s="3"/>
      <c r="BD425" s="3"/>
      <c r="BE425" s="3"/>
    </row>
    <row r="426" spans="1:57" ht="2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BC426" s="3"/>
      <c r="BD426" s="3"/>
      <c r="BE426" s="3"/>
    </row>
    <row r="427" spans="1:57" ht="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BC427" s="3"/>
      <c r="BD427" s="3"/>
      <c r="BE427" s="3"/>
    </row>
    <row r="428" spans="1:57" ht="2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BC428" s="3"/>
      <c r="BD428" s="3"/>
      <c r="BE428" s="3"/>
    </row>
    <row r="429" spans="1:57" ht="2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BC429" s="3"/>
      <c r="BD429" s="3"/>
      <c r="BE429" s="3"/>
    </row>
    <row r="430" spans="1:57" ht="2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BC430" s="3"/>
      <c r="BD430" s="3"/>
      <c r="BE430" s="3"/>
    </row>
    <row r="431" spans="1:57" ht="2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BC431" s="3"/>
      <c r="BD431" s="3"/>
      <c r="BE431" s="3"/>
    </row>
    <row r="432" spans="1:57" ht="2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BC432" s="3"/>
      <c r="BD432" s="3"/>
      <c r="BE432" s="3"/>
    </row>
    <row r="433" spans="1:57" ht="2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BC433" s="3"/>
      <c r="BD433" s="3"/>
      <c r="BE433" s="3"/>
    </row>
    <row r="434" spans="1:57" ht="2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BC434" s="3"/>
      <c r="BD434" s="3"/>
      <c r="BE434" s="3"/>
    </row>
    <row r="435" spans="1:57" ht="2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BC435" s="3"/>
      <c r="BD435" s="3"/>
      <c r="BE435" s="3"/>
    </row>
    <row r="436" spans="1:57" ht="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BC436" s="3"/>
      <c r="BD436" s="3"/>
      <c r="BE436" s="3"/>
    </row>
    <row r="437" spans="1:57" ht="2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BC437" s="3"/>
      <c r="BD437" s="3"/>
      <c r="BE437" s="3"/>
    </row>
    <row r="438" spans="1:57" ht="2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BC438" s="3"/>
      <c r="BD438" s="3"/>
      <c r="BE438" s="3"/>
    </row>
    <row r="439" spans="1:57" ht="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BC439" s="3"/>
      <c r="BD439" s="3"/>
      <c r="BE439" s="3"/>
    </row>
    <row r="440" spans="1:57" ht="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BC440" s="3"/>
      <c r="BD440" s="3"/>
      <c r="BE440" s="3"/>
    </row>
    <row r="441" spans="1:57" ht="2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BC441" s="3"/>
      <c r="BD441" s="3"/>
      <c r="BE441" s="3"/>
    </row>
    <row r="442" spans="1:57" ht="2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BC442" s="3"/>
      <c r="BD442" s="3"/>
      <c r="BE442" s="3"/>
    </row>
    <row r="443" spans="1:57" ht="2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BC443" s="3"/>
      <c r="BD443" s="3"/>
      <c r="BE443" s="3"/>
    </row>
    <row r="444" spans="1:57" ht="2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BC444" s="3"/>
      <c r="BD444" s="3"/>
      <c r="BE444" s="3"/>
    </row>
    <row r="445" spans="1:57" ht="2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BC445" s="3"/>
      <c r="BD445" s="3"/>
      <c r="BE445" s="3"/>
    </row>
    <row r="446" spans="1:57" ht="2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BC446" s="3"/>
      <c r="BD446" s="3"/>
      <c r="BE446" s="3"/>
    </row>
    <row r="447" spans="1:57" ht="2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BC447" s="3"/>
      <c r="BD447" s="3"/>
      <c r="BE447" s="3"/>
    </row>
    <row r="448" spans="1:57" ht="2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BC448" s="3"/>
      <c r="BD448" s="3"/>
      <c r="BE448" s="3"/>
    </row>
    <row r="449" spans="1:57" ht="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BC449" s="3"/>
      <c r="BD449" s="3"/>
      <c r="BE449" s="3"/>
    </row>
    <row r="450" spans="1:57" ht="2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BC450" s="3"/>
      <c r="BD450" s="3"/>
      <c r="BE450" s="3"/>
    </row>
    <row r="451" spans="1:57" ht="2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BC451" s="3"/>
      <c r="BD451" s="3"/>
      <c r="BE451" s="3"/>
    </row>
    <row r="452" spans="1:57" ht="2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BC452" s="3"/>
      <c r="BD452" s="3"/>
      <c r="BE452" s="3"/>
    </row>
    <row r="453" spans="1:57" ht="2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BC453" s="3"/>
      <c r="BD453" s="3"/>
      <c r="BE453" s="3"/>
    </row>
    <row r="454" spans="1:57" ht="2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BC454" s="3"/>
      <c r="BD454" s="3"/>
      <c r="BE454" s="3"/>
    </row>
    <row r="455" spans="1:57" ht="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BC455" s="3"/>
      <c r="BD455" s="3"/>
      <c r="BE455" s="3"/>
    </row>
    <row r="456" spans="1:57" ht="2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BC456" s="3"/>
      <c r="BD456" s="3"/>
      <c r="BE456" s="3"/>
    </row>
    <row r="457" spans="1:57" ht="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BC457" s="3"/>
      <c r="BD457" s="3"/>
      <c r="BE457" s="3"/>
    </row>
    <row r="458" spans="1:57" ht="2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BC458" s="3"/>
      <c r="BD458" s="3"/>
      <c r="BE458" s="3"/>
    </row>
    <row r="459" spans="1:57" ht="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BC459" s="3"/>
      <c r="BD459" s="3"/>
      <c r="BE459" s="3"/>
    </row>
    <row r="460" spans="1:57" ht="2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BC460" s="3"/>
      <c r="BD460" s="3"/>
      <c r="BE460" s="3"/>
    </row>
    <row r="461" spans="1:57" ht="2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BC461" s="3"/>
      <c r="BD461" s="3"/>
      <c r="BE461" s="3"/>
    </row>
    <row r="462" spans="1:57" ht="2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BC462" s="3"/>
      <c r="BD462" s="3"/>
      <c r="BE462" s="3"/>
    </row>
    <row r="463" spans="1:57" ht="2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BC463" s="3"/>
      <c r="BD463" s="3"/>
      <c r="BE463" s="3"/>
    </row>
    <row r="464" spans="1:57" ht="2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BC464" s="3"/>
      <c r="BD464" s="3"/>
      <c r="BE464" s="3"/>
    </row>
    <row r="465" spans="1:57" ht="2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BC465" s="3"/>
      <c r="BD465" s="3"/>
      <c r="BE465" s="3"/>
    </row>
    <row r="466" spans="1:57" ht="2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BC466" s="3"/>
      <c r="BD466" s="3"/>
      <c r="BE466" s="3"/>
    </row>
    <row r="467" spans="1:57" ht="2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BC467" s="3"/>
      <c r="BD467" s="3"/>
      <c r="BE467" s="3"/>
    </row>
    <row r="468" spans="1:57" ht="2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BC468" s="3"/>
      <c r="BD468" s="3"/>
      <c r="BE468" s="3"/>
    </row>
    <row r="469" spans="1:57" ht="2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BC469" s="3"/>
      <c r="BD469" s="3"/>
      <c r="BE469" s="3"/>
    </row>
    <row r="470" spans="1:57" ht="2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BC470" s="3"/>
      <c r="BD470" s="3"/>
      <c r="BE470" s="3"/>
    </row>
    <row r="471" spans="1:57" ht="2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BC471" s="3"/>
      <c r="BD471" s="3"/>
      <c r="BE471" s="3"/>
    </row>
    <row r="472" spans="1:57" ht="2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BC472" s="3"/>
      <c r="BD472" s="3"/>
      <c r="BE472" s="3"/>
    </row>
    <row r="473" spans="1:57" ht="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BC473" s="3"/>
      <c r="BD473" s="3"/>
      <c r="BE473" s="3"/>
    </row>
    <row r="474" spans="1:57" ht="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BC474" s="3"/>
      <c r="BD474" s="3"/>
      <c r="BE474" s="3"/>
    </row>
    <row r="475" spans="1:57" ht="2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BC475" s="3"/>
      <c r="BD475" s="3"/>
      <c r="BE475" s="3"/>
    </row>
    <row r="476" spans="1:57" ht="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BC476" s="3"/>
      <c r="BD476" s="3"/>
      <c r="BE476" s="3"/>
    </row>
    <row r="477" spans="1:57" ht="2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BC477" s="3"/>
      <c r="BD477" s="3"/>
      <c r="BE477" s="3"/>
    </row>
    <row r="478" spans="1:57" ht="2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BC478" s="3"/>
      <c r="BD478" s="3"/>
      <c r="BE478" s="3"/>
    </row>
    <row r="479" spans="1:57" ht="2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BC479" s="3"/>
      <c r="BD479" s="3"/>
      <c r="BE479" s="3"/>
    </row>
    <row r="480" spans="1:57" ht="2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BC480" s="3"/>
      <c r="BD480" s="3"/>
      <c r="BE480" s="3"/>
    </row>
    <row r="481" spans="1:57" ht="2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BC481" s="3"/>
      <c r="BD481" s="3"/>
      <c r="BE481" s="3"/>
    </row>
    <row r="482" spans="1:57" ht="2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BC482" s="3"/>
      <c r="BD482" s="3"/>
      <c r="BE482" s="3"/>
    </row>
    <row r="483" spans="1:57" ht="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BC483" s="3"/>
      <c r="BD483" s="3"/>
      <c r="BE483" s="3"/>
    </row>
    <row r="484" spans="1:57" ht="2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BC484" s="3"/>
      <c r="BD484" s="3"/>
      <c r="BE484" s="3"/>
    </row>
    <row r="485" spans="1:57" ht="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BC485" s="3"/>
      <c r="BD485" s="3"/>
      <c r="BE485" s="3"/>
    </row>
    <row r="486" spans="1:57" ht="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BC486" s="3"/>
      <c r="BD486" s="3"/>
      <c r="BE486" s="3"/>
    </row>
    <row r="487" spans="1:57" ht="2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BC487" s="3"/>
      <c r="BD487" s="3"/>
      <c r="BE487" s="3"/>
    </row>
    <row r="488" spans="1:57" ht="2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BC488" s="3"/>
      <c r="BD488" s="3"/>
      <c r="BE488" s="3"/>
    </row>
    <row r="489" spans="1:57" ht="2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BC489" s="3"/>
      <c r="BD489" s="3"/>
      <c r="BE489" s="3"/>
    </row>
    <row r="490" spans="1:57" ht="2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BC490" s="3"/>
      <c r="BD490" s="3"/>
      <c r="BE490" s="3"/>
    </row>
    <row r="491" spans="1:57" ht="2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BC491" s="3"/>
      <c r="BD491" s="3"/>
      <c r="BE491" s="3"/>
    </row>
    <row r="492" spans="1:57" ht="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BC492" s="3"/>
      <c r="BD492" s="3"/>
      <c r="BE492" s="3"/>
    </row>
    <row r="493" spans="1:57" ht="2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BC493" s="3"/>
      <c r="BD493" s="3"/>
      <c r="BE493" s="3"/>
    </row>
    <row r="494" spans="1:57" ht="2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BC494" s="3"/>
      <c r="BD494" s="3"/>
      <c r="BE494" s="3"/>
    </row>
    <row r="495" spans="1:57" ht="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BC495" s="3"/>
      <c r="BD495" s="3"/>
      <c r="BE495" s="3"/>
    </row>
    <row r="496" spans="1:57" ht="2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BC496" s="3"/>
      <c r="BD496" s="3"/>
      <c r="BE496" s="3"/>
    </row>
    <row r="497" spans="1:57" ht="2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BC497" s="3"/>
      <c r="BD497" s="3"/>
      <c r="BE497" s="3"/>
    </row>
    <row r="498" spans="1:57" ht="2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BC498" s="3"/>
      <c r="BD498" s="3"/>
      <c r="BE498" s="3"/>
    </row>
    <row r="499" spans="1:57" ht="2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BC499" s="3"/>
      <c r="BD499" s="3"/>
      <c r="BE499" s="3"/>
    </row>
    <row r="500" spans="1:57" ht="2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BC500" s="3"/>
      <c r="BD500" s="3"/>
      <c r="BE500" s="3"/>
    </row>
    <row r="501" spans="1:57" ht="2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BC501" s="3"/>
      <c r="BD501" s="3"/>
      <c r="BE501" s="3"/>
    </row>
    <row r="502" spans="1:57" ht="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BC502" s="3"/>
      <c r="BD502" s="3"/>
      <c r="BE502" s="3"/>
    </row>
    <row r="503" spans="1:57" ht="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BC503" s="3"/>
      <c r="BD503" s="3"/>
      <c r="BE503" s="3"/>
    </row>
    <row r="504" spans="1:57" ht="2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BC504" s="3"/>
      <c r="BD504" s="3"/>
      <c r="BE504" s="3"/>
    </row>
    <row r="505" spans="1:57" ht="2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BC505" s="3"/>
      <c r="BD505" s="3"/>
      <c r="BE505" s="3"/>
    </row>
    <row r="506" spans="1:57" ht="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BC506" s="3"/>
      <c r="BD506" s="3"/>
      <c r="BE506" s="3"/>
    </row>
    <row r="507" spans="1:57" ht="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BC507" s="3"/>
      <c r="BD507" s="3"/>
      <c r="BE507" s="3"/>
    </row>
    <row r="508" spans="1:57" ht="2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BC508" s="3"/>
      <c r="BD508" s="3"/>
      <c r="BE508" s="3"/>
    </row>
    <row r="509" spans="1:57" ht="2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BC509" s="3"/>
      <c r="BD509" s="3"/>
      <c r="BE509" s="3"/>
    </row>
    <row r="510" spans="1:57" ht="2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BC510" s="3"/>
      <c r="BD510" s="3"/>
      <c r="BE510" s="3"/>
    </row>
    <row r="511" spans="1:57" ht="2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BC511" s="3"/>
      <c r="BD511" s="3"/>
      <c r="BE511" s="3"/>
    </row>
    <row r="512" spans="1:57" ht="2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BC512" s="3"/>
      <c r="BD512" s="3"/>
      <c r="BE512" s="3"/>
    </row>
    <row r="513" spans="1:57" ht="2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BC513" s="3"/>
      <c r="BD513" s="3"/>
      <c r="BE513" s="3"/>
    </row>
    <row r="514" spans="1:57" ht="2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BC514" s="3"/>
      <c r="BD514" s="3"/>
      <c r="BE514" s="3"/>
    </row>
    <row r="515" spans="1:57" ht="2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BC515" s="3"/>
      <c r="BD515" s="3"/>
      <c r="BE515" s="3"/>
    </row>
    <row r="516" spans="1:57" ht="2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BC516" s="3"/>
      <c r="BD516" s="3"/>
      <c r="BE516" s="3"/>
    </row>
    <row r="517" spans="1:57" ht="2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BC517" s="3"/>
      <c r="BD517" s="3"/>
      <c r="BE517" s="3"/>
    </row>
    <row r="518" spans="1:57" ht="2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BC518" s="3"/>
      <c r="BD518" s="3"/>
      <c r="BE518" s="3"/>
    </row>
    <row r="519" spans="1:57" ht="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BC519" s="3"/>
      <c r="BD519" s="3"/>
      <c r="BE519" s="3"/>
    </row>
    <row r="520" spans="1:57" ht="2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BC520" s="3"/>
      <c r="BD520" s="3"/>
      <c r="BE520" s="3"/>
    </row>
    <row r="521" spans="1:57" ht="2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BC521" s="3"/>
      <c r="BD521" s="3"/>
      <c r="BE521" s="3"/>
    </row>
    <row r="522" spans="1:57" ht="2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BC522" s="3"/>
      <c r="BD522" s="3"/>
      <c r="BE522" s="3"/>
    </row>
    <row r="523" spans="1:57" ht="2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BC523" s="3"/>
      <c r="BD523" s="3"/>
      <c r="BE523" s="3"/>
    </row>
    <row r="524" spans="1:57" ht="2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BC524" s="3"/>
      <c r="BD524" s="3"/>
      <c r="BE524" s="3"/>
    </row>
    <row r="525" spans="1:57" ht="2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BC525" s="3"/>
      <c r="BD525" s="3"/>
      <c r="BE525" s="3"/>
    </row>
    <row r="526" spans="1:57" ht="2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BC526" s="3"/>
      <c r="BD526" s="3"/>
      <c r="BE526" s="3"/>
    </row>
    <row r="527" spans="1:57" ht="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BC527" s="3"/>
      <c r="BD527" s="3"/>
      <c r="BE527" s="3"/>
    </row>
    <row r="528" spans="1:57" ht="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BC528" s="3"/>
      <c r="BD528" s="3"/>
      <c r="BE528" s="3"/>
    </row>
    <row r="529" spans="1:57" ht="2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BC529" s="3"/>
      <c r="BD529" s="3"/>
      <c r="BE529" s="3"/>
    </row>
    <row r="530" spans="1:57" ht="2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BC530" s="3"/>
      <c r="BD530" s="3"/>
      <c r="BE530" s="3"/>
    </row>
    <row r="531" spans="1:57" ht="2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BC531" s="3"/>
      <c r="BD531" s="3"/>
      <c r="BE531" s="3"/>
    </row>
    <row r="532" spans="1:57" ht="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BC532" s="3"/>
      <c r="BD532" s="3"/>
      <c r="BE532" s="3"/>
    </row>
    <row r="533" spans="1:57" ht="2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BC533" s="3"/>
      <c r="BD533" s="3"/>
      <c r="BE533" s="3"/>
    </row>
    <row r="534" spans="1:57" ht="2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BC534" s="3"/>
      <c r="BD534" s="3"/>
      <c r="BE534" s="3"/>
    </row>
    <row r="535" spans="1:57" ht="2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BC535" s="3"/>
      <c r="BD535" s="3"/>
      <c r="BE535" s="3"/>
    </row>
    <row r="536" spans="1:57" ht="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BC536" s="3"/>
      <c r="BD536" s="3"/>
      <c r="BE536" s="3"/>
    </row>
    <row r="537" spans="1:57" ht="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BC537" s="3"/>
      <c r="BD537" s="3"/>
      <c r="BE537" s="3"/>
    </row>
    <row r="538" spans="1:57" ht="2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BC538" s="3"/>
      <c r="BD538" s="3"/>
      <c r="BE538" s="3"/>
    </row>
    <row r="539" spans="1:57" ht="2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BC539" s="3"/>
      <c r="BD539" s="3"/>
      <c r="BE539" s="3"/>
    </row>
    <row r="540" spans="1:57" ht="2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BC540" s="3"/>
      <c r="BD540" s="3"/>
      <c r="BE540" s="3"/>
    </row>
    <row r="541" spans="1:57" ht="2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BC541" s="3"/>
      <c r="BD541" s="3"/>
      <c r="BE541" s="3"/>
    </row>
    <row r="542" spans="1:57" ht="2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BC542" s="3"/>
      <c r="BD542" s="3"/>
      <c r="BE542" s="3"/>
    </row>
    <row r="543" spans="1:57" ht="2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BC543" s="3"/>
      <c r="BD543" s="3"/>
      <c r="BE543" s="3"/>
    </row>
    <row r="544" spans="1:57" ht="2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BC544" s="3"/>
      <c r="BD544" s="3"/>
      <c r="BE544" s="3"/>
    </row>
    <row r="545" spans="1:57" ht="2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BC545" s="3"/>
      <c r="BD545" s="3"/>
      <c r="BE545" s="3"/>
    </row>
    <row r="546" spans="1:57" ht="2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BC546" s="3"/>
      <c r="BD546" s="3"/>
      <c r="BE546" s="3"/>
    </row>
    <row r="547" spans="1:57" ht="2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BC547" s="3"/>
      <c r="BD547" s="3"/>
      <c r="BE547" s="3"/>
    </row>
    <row r="548" spans="1:57" ht="2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BC548" s="3"/>
      <c r="BD548" s="3"/>
      <c r="BE548" s="3"/>
    </row>
    <row r="549" spans="1:57" ht="2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BC549" s="3"/>
      <c r="BD549" s="3"/>
      <c r="BE549" s="3"/>
    </row>
    <row r="550" spans="1:57" ht="2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BC550" s="3"/>
      <c r="BD550" s="3"/>
      <c r="BE550" s="3"/>
    </row>
    <row r="551" spans="1:57" ht="2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BC551" s="3"/>
      <c r="BD551" s="3"/>
      <c r="BE551" s="3"/>
    </row>
    <row r="552" spans="1:57" ht="2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BC552" s="3"/>
      <c r="BD552" s="3"/>
      <c r="BE552" s="3"/>
    </row>
    <row r="553" spans="1:57" ht="2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BC553" s="3"/>
      <c r="BD553" s="3"/>
      <c r="BE553" s="3"/>
    </row>
    <row r="554" spans="1:57" ht="2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BC554" s="3"/>
      <c r="BD554" s="3"/>
      <c r="BE554" s="3"/>
    </row>
    <row r="555" spans="1:57" ht="2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BC555" s="3"/>
      <c r="BD555" s="3"/>
      <c r="BE555" s="3"/>
    </row>
    <row r="556" spans="1:57" ht="2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BC556" s="3"/>
      <c r="BD556" s="3"/>
      <c r="BE556" s="3"/>
    </row>
    <row r="557" spans="1:57" ht="2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BC557" s="3"/>
      <c r="BD557" s="3"/>
      <c r="BE557" s="3"/>
    </row>
    <row r="558" spans="1:57" ht="2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BC558" s="3"/>
      <c r="BD558" s="3"/>
      <c r="BE558" s="3"/>
    </row>
    <row r="559" spans="1:57" ht="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BC559" s="3"/>
      <c r="BD559" s="3"/>
      <c r="BE559" s="3"/>
    </row>
    <row r="560" spans="1:57" ht="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BC560" s="3"/>
      <c r="BD560" s="3"/>
      <c r="BE560" s="3"/>
    </row>
    <row r="561" spans="1:57" ht="2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BC561" s="3"/>
      <c r="BD561" s="3"/>
      <c r="BE561" s="3"/>
    </row>
    <row r="562" spans="1:57" ht="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BC562" s="3"/>
      <c r="BD562" s="3"/>
      <c r="BE562" s="3"/>
    </row>
    <row r="563" ht="27"/>
    <row r="564" ht="27"/>
    <row r="565" ht="27"/>
    <row r="566" ht="27"/>
    <row r="567" ht="27"/>
    <row r="568" ht="27"/>
    <row r="569" ht="27"/>
    <row r="570" ht="27"/>
    <row r="571" ht="27"/>
    <row r="572" ht="27"/>
    <row r="573" ht="27"/>
    <row r="574" ht="27"/>
    <row r="575" ht="27"/>
    <row r="576" ht="27"/>
    <row r="577" ht="27"/>
    <row r="578" ht="27"/>
    <row r="579" ht="27"/>
    <row r="580" ht="27"/>
    <row r="581" ht="27"/>
    <row r="582" ht="27"/>
    <row r="583" ht="27"/>
    <row r="584" ht="27"/>
    <row r="585" ht="27"/>
    <row r="586" ht="27"/>
    <row r="587" ht="27"/>
    <row r="588" ht="27"/>
    <row r="589" ht="27"/>
    <row r="590" ht="27"/>
    <row r="591" ht="27"/>
    <row r="592" ht="27"/>
    <row r="593" ht="27"/>
    <row r="594" ht="27"/>
    <row r="595" ht="27"/>
    <row r="596" ht="27"/>
    <row r="597" ht="27"/>
    <row r="598" ht="27"/>
    <row r="599" ht="27"/>
    <row r="600" ht="27"/>
    <row r="601" ht="27"/>
    <row r="602" ht="27"/>
    <row r="603" ht="27"/>
    <row r="604" ht="27"/>
    <row r="605" ht="27"/>
    <row r="606" ht="27"/>
    <row r="607" ht="27"/>
    <row r="608" ht="27"/>
    <row r="609" ht="27"/>
    <row r="610" ht="27"/>
    <row r="611" ht="27"/>
    <row r="612" ht="27"/>
    <row r="613" ht="27"/>
    <row r="614" ht="27"/>
    <row r="615" ht="27"/>
    <row r="616" ht="27"/>
    <row r="617" ht="27"/>
    <row r="618" ht="27"/>
    <row r="619" ht="27"/>
    <row r="620" ht="27"/>
    <row r="621" ht="27"/>
    <row r="622" ht="27"/>
    <row r="623" ht="27"/>
    <row r="624" ht="27"/>
    <row r="625" ht="27"/>
    <row r="626" ht="27"/>
    <row r="627" ht="27"/>
    <row r="628" ht="27"/>
    <row r="629" ht="27"/>
    <row r="630" ht="27"/>
    <row r="631" ht="27"/>
    <row r="632" ht="27"/>
    <row r="633" ht="27"/>
    <row r="634" ht="27"/>
    <row r="635" ht="27"/>
    <row r="636" ht="27"/>
    <row r="637" ht="27"/>
    <row r="638" ht="27"/>
    <row r="639" ht="27"/>
    <row r="640" ht="27"/>
    <row r="641" ht="27"/>
    <row r="642" ht="27"/>
    <row r="643" ht="27"/>
    <row r="644" ht="27"/>
    <row r="645" ht="27"/>
    <row r="646" ht="27"/>
    <row r="647" ht="27"/>
    <row r="648" ht="27"/>
    <row r="649" ht="27"/>
    <row r="650" ht="27"/>
    <row r="651" ht="27"/>
    <row r="652" ht="27"/>
    <row r="653" ht="27"/>
    <row r="654" ht="27"/>
    <row r="655" ht="27"/>
    <row r="656" ht="27"/>
    <row r="657" ht="27"/>
    <row r="658" ht="27"/>
    <row r="659" ht="27"/>
    <row r="660" ht="27"/>
    <row r="661" ht="27"/>
    <row r="662" ht="27"/>
    <row r="663" ht="27"/>
    <row r="664" ht="27"/>
    <row r="665" ht="27"/>
    <row r="666" ht="27"/>
    <row r="667" ht="27"/>
    <row r="668" ht="27"/>
    <row r="669" ht="27"/>
    <row r="670" ht="27"/>
    <row r="671" ht="27"/>
    <row r="672" ht="27"/>
    <row r="673" ht="27"/>
    <row r="674" ht="27"/>
    <row r="675" ht="27"/>
    <row r="676" ht="27"/>
    <row r="677" ht="27"/>
    <row r="678" ht="27"/>
    <row r="679" ht="27"/>
    <row r="680" ht="27"/>
    <row r="681" ht="27"/>
    <row r="682" ht="27"/>
    <row r="683" ht="27"/>
    <row r="684" ht="27"/>
    <row r="685" ht="27"/>
    <row r="686" ht="27"/>
    <row r="687" ht="27"/>
    <row r="688" ht="27"/>
    <row r="689" ht="27"/>
    <row r="690" ht="27"/>
    <row r="691" ht="27"/>
    <row r="692" ht="27"/>
    <row r="693" ht="27"/>
    <row r="694" ht="27"/>
    <row r="695" ht="27"/>
    <row r="696" ht="27"/>
    <row r="697" ht="27"/>
    <row r="698" ht="27"/>
    <row r="699" ht="27"/>
    <row r="700" ht="27"/>
    <row r="701" ht="27"/>
    <row r="702" ht="27"/>
    <row r="703" ht="27"/>
    <row r="704" ht="27"/>
    <row r="705" ht="27"/>
    <row r="706" ht="27"/>
    <row r="707" ht="27"/>
    <row r="708" ht="27"/>
    <row r="709" ht="27"/>
    <row r="710" ht="27"/>
    <row r="711" ht="27"/>
    <row r="712" ht="27"/>
    <row r="713" ht="27"/>
    <row r="714" ht="27"/>
    <row r="715" ht="27"/>
    <row r="716" ht="27"/>
    <row r="717" ht="27"/>
    <row r="718" ht="27"/>
    <row r="719" ht="27"/>
    <row r="720" ht="27"/>
    <row r="721" ht="27"/>
    <row r="722" ht="27"/>
    <row r="723" ht="27"/>
    <row r="724" ht="27"/>
    <row r="725" ht="27"/>
    <row r="726" ht="27"/>
    <row r="727" ht="27"/>
    <row r="728" ht="27"/>
    <row r="729" ht="27"/>
    <row r="730" ht="27"/>
    <row r="731" ht="27"/>
    <row r="732" ht="27"/>
    <row r="733" ht="27"/>
    <row r="734" ht="27"/>
    <row r="735" ht="27"/>
    <row r="736" ht="27"/>
    <row r="737" ht="27"/>
    <row r="738" ht="27"/>
    <row r="739" ht="27"/>
    <row r="740" ht="27"/>
    <row r="741" ht="27"/>
    <row r="742" ht="27"/>
    <row r="743" ht="27"/>
    <row r="744" ht="27"/>
    <row r="745" ht="27"/>
    <row r="746" ht="27"/>
    <row r="747" ht="27"/>
    <row r="748" ht="27"/>
    <row r="749" ht="27"/>
    <row r="750" ht="27"/>
    <row r="751" ht="27"/>
    <row r="752" ht="27"/>
    <row r="753" ht="27"/>
    <row r="754" ht="27"/>
    <row r="755" ht="27"/>
    <row r="756" ht="27"/>
    <row r="757" ht="27"/>
    <row r="758" ht="27"/>
    <row r="759" ht="27"/>
    <row r="760" ht="27"/>
    <row r="761" ht="27"/>
    <row r="762" ht="27"/>
    <row r="763" ht="27"/>
    <row r="764" ht="27"/>
    <row r="765" ht="27"/>
    <row r="766" ht="27"/>
    <row r="767" ht="27"/>
    <row r="768" ht="27"/>
    <row r="769" ht="27"/>
    <row r="770" ht="27"/>
    <row r="771" ht="27"/>
    <row r="772" ht="27"/>
    <row r="773" ht="27"/>
    <row r="774" ht="27"/>
    <row r="775" ht="27"/>
    <row r="776" ht="27"/>
    <row r="777" ht="27"/>
    <row r="778" ht="27"/>
    <row r="779" ht="27"/>
    <row r="780" ht="27"/>
    <row r="781" ht="27"/>
    <row r="782" ht="27"/>
    <row r="783" ht="27"/>
    <row r="784" ht="27"/>
    <row r="785" ht="27"/>
    <row r="786" ht="27"/>
    <row r="787" ht="27"/>
    <row r="788" ht="27"/>
    <row r="789" ht="27"/>
    <row r="790" ht="27"/>
    <row r="791" ht="27"/>
    <row r="792" ht="27"/>
    <row r="793" ht="27"/>
    <row r="794" ht="27"/>
    <row r="795" ht="27"/>
    <row r="796" ht="27"/>
    <row r="797" ht="27"/>
    <row r="798" ht="27"/>
    <row r="799" ht="27"/>
    <row r="800" ht="27"/>
    <row r="801" ht="27"/>
    <row r="802" ht="27"/>
    <row r="803" ht="27"/>
    <row r="804" ht="27"/>
    <row r="805" ht="27"/>
    <row r="806" ht="27"/>
    <row r="807" ht="27"/>
    <row r="808" ht="27"/>
    <row r="809" ht="27"/>
    <row r="810" ht="27"/>
    <row r="811" ht="27"/>
    <row r="812" ht="27"/>
    <row r="813" ht="27"/>
    <row r="814" ht="27"/>
    <row r="815" ht="27"/>
    <row r="816" ht="27"/>
    <row r="817" ht="27"/>
    <row r="818" ht="27"/>
    <row r="819" ht="27"/>
    <row r="820" ht="27"/>
    <row r="821" ht="27"/>
    <row r="822" ht="27"/>
    <row r="823" ht="27"/>
    <row r="824" ht="27"/>
    <row r="825" ht="27"/>
    <row r="826" ht="27"/>
    <row r="827" ht="27"/>
    <row r="828" ht="27"/>
    <row r="829" ht="27"/>
    <row r="830" ht="27"/>
    <row r="831" ht="27"/>
    <row r="832" ht="27"/>
    <row r="833" ht="27"/>
    <row r="834" ht="27"/>
    <row r="835" ht="27"/>
    <row r="836" ht="27"/>
    <row r="837" ht="27"/>
    <row r="838" ht="27"/>
    <row r="839" ht="27"/>
    <row r="840" ht="27"/>
    <row r="841" ht="27"/>
    <row r="842" ht="27"/>
    <row r="843" ht="27"/>
    <row r="844" ht="27"/>
    <row r="845" ht="27"/>
    <row r="846" ht="27"/>
    <row r="847" ht="27"/>
    <row r="848" ht="27"/>
    <row r="849" ht="27"/>
    <row r="850" ht="27"/>
    <row r="851" ht="27"/>
    <row r="852" ht="27"/>
    <row r="853" ht="27"/>
    <row r="854" ht="27"/>
    <row r="855" ht="27"/>
    <row r="856" ht="27"/>
    <row r="857" ht="27"/>
    <row r="858" ht="27"/>
    <row r="859" ht="27"/>
    <row r="860" ht="27"/>
    <row r="861" ht="27"/>
    <row r="862" ht="27"/>
    <row r="863" ht="27"/>
    <row r="864" ht="27"/>
    <row r="865" ht="27"/>
    <row r="866" ht="27"/>
    <row r="867" ht="27"/>
    <row r="868" ht="27"/>
    <row r="869" ht="27"/>
    <row r="870" ht="27"/>
    <row r="871" ht="27"/>
    <row r="872" ht="27"/>
    <row r="873" ht="27"/>
    <row r="874" ht="27"/>
    <row r="875" ht="27"/>
    <row r="876" ht="27"/>
    <row r="877" ht="27"/>
    <row r="878" ht="27"/>
    <row r="879" ht="27"/>
    <row r="880" ht="27"/>
    <row r="881" ht="27"/>
    <row r="882" ht="27"/>
    <row r="883" ht="27"/>
    <row r="884" ht="27"/>
    <row r="885" ht="27"/>
    <row r="886" ht="27"/>
    <row r="887" ht="27"/>
    <row r="888" ht="27"/>
    <row r="889" ht="27"/>
    <row r="890" ht="27"/>
    <row r="891" ht="27"/>
    <row r="892" ht="27"/>
    <row r="893" ht="27"/>
    <row r="894" ht="27"/>
    <row r="895" ht="27"/>
    <row r="896" ht="27"/>
    <row r="897" ht="27"/>
    <row r="898" ht="27"/>
    <row r="899" ht="27"/>
    <row r="900" ht="27"/>
    <row r="901" ht="27"/>
    <row r="902" ht="27"/>
    <row r="903" ht="27"/>
    <row r="904" ht="27"/>
    <row r="905" ht="27"/>
    <row r="906" ht="27"/>
    <row r="907" ht="27"/>
    <row r="908" ht="27"/>
  </sheetData>
  <sheetProtection/>
  <mergeCells count="1387">
    <mergeCell ref="A139:C139"/>
    <mergeCell ref="D139:BD139"/>
    <mergeCell ref="BE139:BI139"/>
    <mergeCell ref="A137:C137"/>
    <mergeCell ref="D137:BD137"/>
    <mergeCell ref="BE137:BI137"/>
    <mergeCell ref="A138:C138"/>
    <mergeCell ref="D138:BD138"/>
    <mergeCell ref="BE138:BI138"/>
    <mergeCell ref="A135:C135"/>
    <mergeCell ref="D135:BD135"/>
    <mergeCell ref="BE135:BI135"/>
    <mergeCell ref="A136:C136"/>
    <mergeCell ref="D136:BD136"/>
    <mergeCell ref="BE136:BI136"/>
    <mergeCell ref="A140:C140"/>
    <mergeCell ref="D140:BD140"/>
    <mergeCell ref="BE140:BI140"/>
    <mergeCell ref="A142:C142"/>
    <mergeCell ref="D142:BD142"/>
    <mergeCell ref="BE142:BI142"/>
    <mergeCell ref="A114:B114"/>
    <mergeCell ref="C114:N114"/>
    <mergeCell ref="O121:P121"/>
    <mergeCell ref="O114:P114"/>
    <mergeCell ref="D134:BD134"/>
    <mergeCell ref="AB131:AD131"/>
    <mergeCell ref="AE131:AG131"/>
    <mergeCell ref="Y40:Z40"/>
    <mergeCell ref="AA40:AB40"/>
    <mergeCell ref="AC40:AD40"/>
    <mergeCell ref="BC40:BE40"/>
    <mergeCell ref="BF40:BI40"/>
    <mergeCell ref="BF74:BI74"/>
    <mergeCell ref="AC39:AD39"/>
    <mergeCell ref="BC39:BE39"/>
    <mergeCell ref="BF39:BI39"/>
    <mergeCell ref="A40:B40"/>
    <mergeCell ref="C40:N40"/>
    <mergeCell ref="O40:P40"/>
    <mergeCell ref="Q40:R40"/>
    <mergeCell ref="S40:T40"/>
    <mergeCell ref="U40:V40"/>
    <mergeCell ref="W40:X40"/>
    <mergeCell ref="BC38:BE38"/>
    <mergeCell ref="BF38:BI38"/>
    <mergeCell ref="A39:B39"/>
    <mergeCell ref="C39:N39"/>
    <mergeCell ref="O39:P39"/>
    <mergeCell ref="Q39:R39"/>
    <mergeCell ref="S39:T39"/>
    <mergeCell ref="U39:V39"/>
    <mergeCell ref="W39:X39"/>
    <mergeCell ref="Y39:Z39"/>
    <mergeCell ref="BC37:BE37"/>
    <mergeCell ref="BF37:BI37"/>
    <mergeCell ref="A38:B38"/>
    <mergeCell ref="C38:N38"/>
    <mergeCell ref="O38:P38"/>
    <mergeCell ref="Q38:R38"/>
    <mergeCell ref="S38:T38"/>
    <mergeCell ref="U38:V38"/>
    <mergeCell ref="W38:X38"/>
    <mergeCell ref="Y38:Z38"/>
    <mergeCell ref="BE165:BI165"/>
    <mergeCell ref="A37:B37"/>
    <mergeCell ref="C37:N37"/>
    <mergeCell ref="O37:P37"/>
    <mergeCell ref="Q37:R37"/>
    <mergeCell ref="S37:T37"/>
    <mergeCell ref="U37:V37"/>
    <mergeCell ref="W37:X37"/>
    <mergeCell ref="Y37:Z37"/>
    <mergeCell ref="AA37:AB37"/>
    <mergeCell ref="BE150:BI150"/>
    <mergeCell ref="BE158:BI158"/>
    <mergeCell ref="BE159:BI159"/>
    <mergeCell ref="BE172:BI172"/>
    <mergeCell ref="BE155:BI155"/>
    <mergeCell ref="BE160:BI160"/>
    <mergeCell ref="BE161:BI161"/>
    <mergeCell ref="BE162:BI162"/>
    <mergeCell ref="BE163:BI163"/>
    <mergeCell ref="BE164:BI164"/>
    <mergeCell ref="A146:C146"/>
    <mergeCell ref="D146:BD146"/>
    <mergeCell ref="BE146:BI146"/>
    <mergeCell ref="A147:C147"/>
    <mergeCell ref="BE147:BI147"/>
    <mergeCell ref="BE148:BI148"/>
    <mergeCell ref="A170:C170"/>
    <mergeCell ref="D170:BD170"/>
    <mergeCell ref="BE170:BI170"/>
    <mergeCell ref="A160:C160"/>
    <mergeCell ref="A161:C161"/>
    <mergeCell ref="A162:C162"/>
    <mergeCell ref="A163:C163"/>
    <mergeCell ref="D160:BD160"/>
    <mergeCell ref="D161:BD161"/>
    <mergeCell ref="D162:BD162"/>
    <mergeCell ref="W84:X84"/>
    <mergeCell ref="Y84:Z84"/>
    <mergeCell ref="AL127:BA127"/>
    <mergeCell ref="AX128:BA128"/>
    <mergeCell ref="AX129:BA131"/>
    <mergeCell ref="BE177:BI177"/>
    <mergeCell ref="D163:BD163"/>
    <mergeCell ref="D174:BD174"/>
    <mergeCell ref="BE174:BI174"/>
    <mergeCell ref="BE149:BI149"/>
    <mergeCell ref="S121:T121"/>
    <mergeCell ref="Q114:R114"/>
    <mergeCell ref="S114:T114"/>
    <mergeCell ref="U114:V114"/>
    <mergeCell ref="BC115:BE115"/>
    <mergeCell ref="BC93:BE93"/>
    <mergeCell ref="BC97:BE97"/>
    <mergeCell ref="U103:V103"/>
    <mergeCell ref="W118:X118"/>
    <mergeCell ref="AE129:AG129"/>
    <mergeCell ref="Q122:R122"/>
    <mergeCell ref="AC118:AD118"/>
    <mergeCell ref="W115:X115"/>
    <mergeCell ref="W125:X125"/>
    <mergeCell ref="W124:X124"/>
    <mergeCell ref="Y123:Z123"/>
    <mergeCell ref="U123:V123"/>
    <mergeCell ref="Y122:Z122"/>
    <mergeCell ref="D167:BD167"/>
    <mergeCell ref="D168:BD168"/>
    <mergeCell ref="A125:N125"/>
    <mergeCell ref="AU128:AW128"/>
    <mergeCell ref="AB129:AD129"/>
    <mergeCell ref="BF102:BI102"/>
    <mergeCell ref="BF103:BK103"/>
    <mergeCell ref="BF104:BI105"/>
    <mergeCell ref="BC111:BE111"/>
    <mergeCell ref="BF110:BI110"/>
    <mergeCell ref="BE141:BI141"/>
    <mergeCell ref="A144:C144"/>
    <mergeCell ref="D144:BD144"/>
    <mergeCell ref="BE144:BI144"/>
    <mergeCell ref="A141:C141"/>
    <mergeCell ref="D141:BD141"/>
    <mergeCell ref="A143:C143"/>
    <mergeCell ref="D143:BD143"/>
    <mergeCell ref="BE143:BI143"/>
    <mergeCell ref="BF109:BI109"/>
    <mergeCell ref="A110:B110"/>
    <mergeCell ref="C110:N110"/>
    <mergeCell ref="O110:P110"/>
    <mergeCell ref="Q110:R110"/>
    <mergeCell ref="S110:T110"/>
    <mergeCell ref="BE166:BI166"/>
    <mergeCell ref="BE167:BI167"/>
    <mergeCell ref="BE168:BI168"/>
    <mergeCell ref="BE171:BI171"/>
    <mergeCell ref="A164:C164"/>
    <mergeCell ref="A165:C165"/>
    <mergeCell ref="A166:C166"/>
    <mergeCell ref="A167:C167"/>
    <mergeCell ref="A168:C168"/>
    <mergeCell ref="A171:C171"/>
    <mergeCell ref="O109:P109"/>
    <mergeCell ref="Q109:R109"/>
    <mergeCell ref="S109:T109"/>
    <mergeCell ref="U109:V109"/>
    <mergeCell ref="W109:X109"/>
    <mergeCell ref="Y109:Z109"/>
    <mergeCell ref="U110:V110"/>
    <mergeCell ref="W110:X110"/>
    <mergeCell ref="Y110:Z110"/>
    <mergeCell ref="AA110:AB110"/>
    <mergeCell ref="AC110:AD110"/>
    <mergeCell ref="S72:T72"/>
    <mergeCell ref="W92:X92"/>
    <mergeCell ref="AA96:AB96"/>
    <mergeCell ref="AA109:AB109"/>
    <mergeCell ref="AC109:AD109"/>
    <mergeCell ref="O97:P97"/>
    <mergeCell ref="O72:P72"/>
    <mergeCell ref="AC72:AD72"/>
    <mergeCell ref="AC97:AD97"/>
    <mergeCell ref="O93:P93"/>
    <mergeCell ref="Q94:R94"/>
    <mergeCell ref="S93:T93"/>
    <mergeCell ref="S76:T76"/>
    <mergeCell ref="Y72:Z72"/>
    <mergeCell ref="O73:P73"/>
    <mergeCell ref="AA73:AB73"/>
    <mergeCell ref="AC73:AD73"/>
    <mergeCell ref="BC73:BE73"/>
    <mergeCell ref="BF73:BI73"/>
    <mergeCell ref="Q62:R62"/>
    <mergeCell ref="W99:X99"/>
    <mergeCell ref="Q72:R72"/>
    <mergeCell ref="Q73:R73"/>
    <mergeCell ref="Y69:Z69"/>
    <mergeCell ref="BF84:BI84"/>
    <mergeCell ref="O84:P84"/>
    <mergeCell ref="Q84:R84"/>
    <mergeCell ref="S84:T84"/>
    <mergeCell ref="BC84:BE84"/>
    <mergeCell ref="A73:B73"/>
    <mergeCell ref="C73:N73"/>
    <mergeCell ref="S73:T73"/>
    <mergeCell ref="U73:V73"/>
    <mergeCell ref="W73:X73"/>
    <mergeCell ref="Y73:Z73"/>
    <mergeCell ref="Q77:R77"/>
    <mergeCell ref="BC96:BE96"/>
    <mergeCell ref="BF82:BI82"/>
    <mergeCell ref="BF83:BI83"/>
    <mergeCell ref="BF94:BI94"/>
    <mergeCell ref="BF96:BI96"/>
    <mergeCell ref="U83:V83"/>
    <mergeCell ref="U87:V87"/>
    <mergeCell ref="BC86:BE86"/>
    <mergeCell ref="U84:V84"/>
    <mergeCell ref="BC53:BE53"/>
    <mergeCell ref="A67:B67"/>
    <mergeCell ref="A53:B53"/>
    <mergeCell ref="A54:B54"/>
    <mergeCell ref="A51:B51"/>
    <mergeCell ref="BC65:BE65"/>
    <mergeCell ref="O63:P63"/>
    <mergeCell ref="Q58:R58"/>
    <mergeCell ref="S58:T58"/>
    <mergeCell ref="U58:V58"/>
    <mergeCell ref="C62:N62"/>
    <mergeCell ref="O62:P62"/>
    <mergeCell ref="Y56:Z56"/>
    <mergeCell ref="A52:B52"/>
    <mergeCell ref="Y54:Z54"/>
    <mergeCell ref="S77:T77"/>
    <mergeCell ref="S71:T71"/>
    <mergeCell ref="U82:V82"/>
    <mergeCell ref="BF69:BI70"/>
    <mergeCell ref="BF71:BI71"/>
    <mergeCell ref="BF58:BI60"/>
    <mergeCell ref="W61:X61"/>
    <mergeCell ref="Y61:Z61"/>
    <mergeCell ref="O48:P48"/>
    <mergeCell ref="Q48:R48"/>
    <mergeCell ref="S48:T48"/>
    <mergeCell ref="AA49:AB49"/>
    <mergeCell ref="AC49:AD49"/>
    <mergeCell ref="BF50:BI50"/>
    <mergeCell ref="BF48:BI48"/>
    <mergeCell ref="BF49:BI49"/>
    <mergeCell ref="AC104:AD104"/>
    <mergeCell ref="AC102:AD102"/>
    <mergeCell ref="W102:X102"/>
    <mergeCell ref="S86:T86"/>
    <mergeCell ref="S63:T63"/>
    <mergeCell ref="O65:P65"/>
    <mergeCell ref="Q65:R65"/>
    <mergeCell ref="S65:T65"/>
    <mergeCell ref="AC98:AD98"/>
    <mergeCell ref="O77:P77"/>
    <mergeCell ref="BF107:BI108"/>
    <mergeCell ref="BC106:BE106"/>
    <mergeCell ref="BC98:BE98"/>
    <mergeCell ref="BC61:BE61"/>
    <mergeCell ref="BC63:BE63"/>
    <mergeCell ref="BC64:BE64"/>
    <mergeCell ref="BF65:BI65"/>
    <mergeCell ref="BF97:BI97"/>
    <mergeCell ref="BF98:BI99"/>
    <mergeCell ref="BC82:BE82"/>
    <mergeCell ref="BF79:BI80"/>
    <mergeCell ref="BC60:BE60"/>
    <mergeCell ref="BC83:BE83"/>
    <mergeCell ref="BF66:BI67"/>
    <mergeCell ref="BC75:BE75"/>
    <mergeCell ref="A188:AC188"/>
    <mergeCell ref="C65:N65"/>
    <mergeCell ref="BF61:BI61"/>
    <mergeCell ref="BF113:BI113"/>
    <mergeCell ref="BF92:BI92"/>
    <mergeCell ref="BF86:BI87"/>
    <mergeCell ref="BF114:BI114"/>
    <mergeCell ref="U93:V93"/>
    <mergeCell ref="AC96:AD96"/>
    <mergeCell ref="AC103:AD103"/>
    <mergeCell ref="BB128:BI131"/>
    <mergeCell ref="BF116:BI116"/>
    <mergeCell ref="BF115:BI115"/>
    <mergeCell ref="AA114:AB114"/>
    <mergeCell ref="AC114:AD114"/>
    <mergeCell ref="AA122:AB122"/>
    <mergeCell ref="BF117:BI117"/>
    <mergeCell ref="A169:C169"/>
    <mergeCell ref="A159:C159"/>
    <mergeCell ref="G130:I130"/>
    <mergeCell ref="J130:L130"/>
    <mergeCell ref="AB130:AD130"/>
    <mergeCell ref="AE130:AG130"/>
    <mergeCell ref="J131:L131"/>
    <mergeCell ref="D164:BD164"/>
    <mergeCell ref="D165:BD165"/>
    <mergeCell ref="D166:BD166"/>
    <mergeCell ref="W112:X112"/>
    <mergeCell ref="AC124:AD124"/>
    <mergeCell ref="Q124:R124"/>
    <mergeCell ref="O123:P123"/>
    <mergeCell ref="W117:X117"/>
    <mergeCell ref="A127:O127"/>
    <mergeCell ref="A115:B115"/>
    <mergeCell ref="C115:N115"/>
    <mergeCell ref="O124:P124"/>
    <mergeCell ref="U122:V122"/>
    <mergeCell ref="AJ191:AO191"/>
    <mergeCell ref="AJ192:AO192"/>
    <mergeCell ref="A193:F193"/>
    <mergeCell ref="AJ193:AO193"/>
    <mergeCell ref="AJ195:BB197"/>
    <mergeCell ref="I196:AC196"/>
    <mergeCell ref="A197:F197"/>
    <mergeCell ref="H197:M197"/>
    <mergeCell ref="A192:F192"/>
    <mergeCell ref="A175:C175"/>
    <mergeCell ref="D175:BD175"/>
    <mergeCell ref="AH128:AK128"/>
    <mergeCell ref="A177:C177"/>
    <mergeCell ref="D177:BD177"/>
    <mergeCell ref="AL128:AQ128"/>
    <mergeCell ref="A130:F130"/>
    <mergeCell ref="G129:I129"/>
    <mergeCell ref="J129:L129"/>
    <mergeCell ref="AR128:AT128"/>
    <mergeCell ref="A150:C150"/>
    <mergeCell ref="D150:BD150"/>
    <mergeCell ref="A151:C151"/>
    <mergeCell ref="D151:BD151"/>
    <mergeCell ref="A155:C155"/>
    <mergeCell ref="D155:BD155"/>
    <mergeCell ref="A190:F190"/>
    <mergeCell ref="H190:M190"/>
    <mergeCell ref="AJ190:AO190"/>
    <mergeCell ref="AQ190:AV190"/>
    <mergeCell ref="M128:O128"/>
    <mergeCell ref="A129:F129"/>
    <mergeCell ref="M131:O131"/>
    <mergeCell ref="A134:C134"/>
    <mergeCell ref="D147:BD147"/>
    <mergeCell ref="A148:C148"/>
    <mergeCell ref="AA125:AB125"/>
    <mergeCell ref="U125:V125"/>
    <mergeCell ref="AH130:AK130"/>
    <mergeCell ref="A131:F131"/>
    <mergeCell ref="G131:I131"/>
    <mergeCell ref="AJ188:BB189"/>
    <mergeCell ref="A189:AC189"/>
    <mergeCell ref="D148:BD148"/>
    <mergeCell ref="A149:C149"/>
    <mergeCell ref="D149:BD149"/>
    <mergeCell ref="P129:AA129"/>
    <mergeCell ref="P130:AA130"/>
    <mergeCell ref="P131:AA131"/>
    <mergeCell ref="AH129:AK129"/>
    <mergeCell ref="AB128:AD128"/>
    <mergeCell ref="AE128:AG128"/>
    <mergeCell ref="AH131:AK131"/>
    <mergeCell ref="A118:N118"/>
    <mergeCell ref="U113:V113"/>
    <mergeCell ref="W113:X113"/>
    <mergeCell ref="Q116:R116"/>
    <mergeCell ref="BB127:BI127"/>
    <mergeCell ref="AU129:AW131"/>
    <mergeCell ref="AR129:AT131"/>
    <mergeCell ref="AL129:AQ131"/>
    <mergeCell ref="P127:AK127"/>
    <mergeCell ref="P128:AA128"/>
    <mergeCell ref="S123:T123"/>
    <mergeCell ref="BC125:BE125"/>
    <mergeCell ref="O125:P125"/>
    <mergeCell ref="Q125:R125"/>
    <mergeCell ref="Q123:R123"/>
    <mergeCell ref="A119:N119"/>
    <mergeCell ref="A120:N120"/>
    <mergeCell ref="A124:N124"/>
    <mergeCell ref="A122:N122"/>
    <mergeCell ref="Y125:Z125"/>
    <mergeCell ref="J128:L128"/>
    <mergeCell ref="BC113:BE113"/>
    <mergeCell ref="A212:F212"/>
    <mergeCell ref="A213:F213"/>
    <mergeCell ref="A214:F214"/>
    <mergeCell ref="M129:O129"/>
    <mergeCell ref="BC121:BE121"/>
    <mergeCell ref="M130:O130"/>
    <mergeCell ref="BC124:BE124"/>
    <mergeCell ref="AC125:AD125"/>
    <mergeCell ref="AQ198:AV198"/>
    <mergeCell ref="A205:F205"/>
    <mergeCell ref="AA124:AB124"/>
    <mergeCell ref="S124:T124"/>
    <mergeCell ref="U119:V119"/>
    <mergeCell ref="Y115:Z115"/>
    <mergeCell ref="U120:V120"/>
    <mergeCell ref="Q119:R119"/>
    <mergeCell ref="A128:F128"/>
    <mergeCell ref="G128:I128"/>
    <mergeCell ref="AJ203:BB203"/>
    <mergeCell ref="A204:F204"/>
    <mergeCell ref="H204:M204"/>
    <mergeCell ref="AJ204:AO204"/>
    <mergeCell ref="AQ204:AV204"/>
    <mergeCell ref="A207:F207"/>
    <mergeCell ref="AJ207:AO207"/>
    <mergeCell ref="A216:W216"/>
    <mergeCell ref="A217:AC217"/>
    <mergeCell ref="A218:AC218"/>
    <mergeCell ref="A220:AB220"/>
    <mergeCell ref="AJ198:AO198"/>
    <mergeCell ref="A199:F199"/>
    <mergeCell ref="A200:F200"/>
    <mergeCell ref="AJ200:AO200"/>
    <mergeCell ref="AJ201:AO201"/>
    <mergeCell ref="J203:AC203"/>
    <mergeCell ref="C49:N49"/>
    <mergeCell ref="O49:P49"/>
    <mergeCell ref="Q49:R49"/>
    <mergeCell ref="S49:T49"/>
    <mergeCell ref="U49:V49"/>
    <mergeCell ref="W49:X49"/>
    <mergeCell ref="BF111:BI111"/>
    <mergeCell ref="BC112:BE112"/>
    <mergeCell ref="U112:V112"/>
    <mergeCell ref="BC99:BE99"/>
    <mergeCell ref="U111:V111"/>
    <mergeCell ref="C64:N64"/>
    <mergeCell ref="O111:P111"/>
    <mergeCell ref="BF72:BI72"/>
    <mergeCell ref="BF64:BI64"/>
    <mergeCell ref="BF68:BI68"/>
    <mergeCell ref="A10:A15"/>
    <mergeCell ref="BF26:BI33"/>
    <mergeCell ref="BF85:BI85"/>
    <mergeCell ref="BF44:BI44"/>
    <mergeCell ref="BF55:BI55"/>
    <mergeCell ref="BF112:BI112"/>
    <mergeCell ref="C97:N97"/>
    <mergeCell ref="S97:T97"/>
    <mergeCell ref="U97:V97"/>
    <mergeCell ref="C108:N108"/>
    <mergeCell ref="AE32:AE33"/>
    <mergeCell ref="AT10:AW10"/>
    <mergeCell ref="BF10:BF15"/>
    <mergeCell ref="BG10:BG15"/>
    <mergeCell ref="BB32:BB33"/>
    <mergeCell ref="AZ30:BB30"/>
    <mergeCell ref="AR32:AR33"/>
    <mergeCell ref="U27:V33"/>
    <mergeCell ref="AK28:AM28"/>
    <mergeCell ref="BC10:BC15"/>
    <mergeCell ref="B10:F10"/>
    <mergeCell ref="C26:N33"/>
    <mergeCell ref="AN28:AP28"/>
    <mergeCell ref="AW30:AY30"/>
    <mergeCell ref="AM32:AM33"/>
    <mergeCell ref="O26:P33"/>
    <mergeCell ref="Q26:R33"/>
    <mergeCell ref="U104:V104"/>
    <mergeCell ref="W104:X104"/>
    <mergeCell ref="A58:B58"/>
    <mergeCell ref="C58:N58"/>
    <mergeCell ref="A9:BA9"/>
    <mergeCell ref="BB9:BI9"/>
    <mergeCell ref="A26:B33"/>
    <mergeCell ref="AH30:AJ30"/>
    <mergeCell ref="AW27:BB27"/>
    <mergeCell ref="AH32:AH33"/>
    <mergeCell ref="BF43:BI43"/>
    <mergeCell ref="AT34:AV34"/>
    <mergeCell ref="AC70:AD70"/>
    <mergeCell ref="Y76:Z76"/>
    <mergeCell ref="AC69:AD69"/>
    <mergeCell ref="AC57:AD57"/>
    <mergeCell ref="BC57:BE57"/>
    <mergeCell ref="BF51:BI52"/>
    <mergeCell ref="BF56:BI56"/>
    <mergeCell ref="BF46:BI46"/>
    <mergeCell ref="BF45:BI45"/>
    <mergeCell ref="BF75:BI75"/>
    <mergeCell ref="BF76:BI76"/>
    <mergeCell ref="BF57:BI57"/>
    <mergeCell ref="BF77:BI77"/>
    <mergeCell ref="BF63:BI63"/>
    <mergeCell ref="K1:M1"/>
    <mergeCell ref="AJ205:AO205"/>
    <mergeCell ref="A206:F206"/>
    <mergeCell ref="AJ206:AO206"/>
    <mergeCell ref="Q210:AD210"/>
    <mergeCell ref="A211:F211"/>
    <mergeCell ref="H211:M211"/>
    <mergeCell ref="AK32:AK33"/>
    <mergeCell ref="AL32:AL33"/>
    <mergeCell ref="AN32:AN33"/>
    <mergeCell ref="C42:N42"/>
    <mergeCell ref="O35:P35"/>
    <mergeCell ref="Q35:R35"/>
    <mergeCell ref="AW34:AY34"/>
    <mergeCell ref="AZ34:BB34"/>
    <mergeCell ref="Q34:R34"/>
    <mergeCell ref="AC37:AD37"/>
    <mergeCell ref="AA38:AB38"/>
    <mergeCell ref="AC38:AD38"/>
    <mergeCell ref="AA39:AB39"/>
    <mergeCell ref="S34:T34"/>
    <mergeCell ref="Y35:Z35"/>
    <mergeCell ref="Y36:Z36"/>
    <mergeCell ref="AC28:AD33"/>
    <mergeCell ref="BC45:BE45"/>
    <mergeCell ref="AA43:AB43"/>
    <mergeCell ref="AO32:AO33"/>
    <mergeCell ref="AQ32:AQ33"/>
    <mergeCell ref="AI32:AI33"/>
    <mergeCell ref="AE31:BB31"/>
    <mergeCell ref="BC58:BE58"/>
    <mergeCell ref="U80:V80"/>
    <mergeCell ref="Y46:Z46"/>
    <mergeCell ref="AA46:AB46"/>
    <mergeCell ref="AC46:AD46"/>
    <mergeCell ref="BC46:BE46"/>
    <mergeCell ref="BC49:BE49"/>
    <mergeCell ref="U61:V61"/>
    <mergeCell ref="AC65:AD65"/>
    <mergeCell ref="U63:V63"/>
    <mergeCell ref="G10:J10"/>
    <mergeCell ref="T10:W10"/>
    <mergeCell ref="AW28:AY28"/>
    <mergeCell ref="AZ28:BB28"/>
    <mergeCell ref="AE28:AG28"/>
    <mergeCell ref="AG32:AG33"/>
    <mergeCell ref="AJ32:AJ33"/>
    <mergeCell ref="AN30:AP30"/>
    <mergeCell ref="AV32:AV33"/>
    <mergeCell ref="AE29:BB29"/>
    <mergeCell ref="W83:X83"/>
    <mergeCell ref="AA80:AB80"/>
    <mergeCell ref="AC42:AD42"/>
    <mergeCell ref="BC44:BE44"/>
    <mergeCell ref="AC50:AD50"/>
    <mergeCell ref="BC51:BE51"/>
    <mergeCell ref="AA50:AB50"/>
    <mergeCell ref="W50:X50"/>
    <mergeCell ref="W46:X46"/>
    <mergeCell ref="AC80:AD80"/>
    <mergeCell ref="A44:B44"/>
    <mergeCell ref="C44:N44"/>
    <mergeCell ref="AT32:AT33"/>
    <mergeCell ref="BC43:BE43"/>
    <mergeCell ref="Y77:Z77"/>
    <mergeCell ref="Y62:Z62"/>
    <mergeCell ref="BC41:BE41"/>
    <mergeCell ref="AC41:AD41"/>
    <mergeCell ref="W41:X41"/>
    <mergeCell ref="AS32:AS33"/>
    <mergeCell ref="K10:N10"/>
    <mergeCell ref="AG10:AJ10"/>
    <mergeCell ref="AF32:AF33"/>
    <mergeCell ref="W80:X80"/>
    <mergeCell ref="Y80:Z80"/>
    <mergeCell ref="BC68:BE68"/>
    <mergeCell ref="U41:V41"/>
    <mergeCell ref="AC56:AD56"/>
    <mergeCell ref="AX10:BA10"/>
    <mergeCell ref="O10:S10"/>
    <mergeCell ref="AA61:AB61"/>
    <mergeCell ref="W48:X48"/>
    <mergeCell ref="S50:T50"/>
    <mergeCell ref="AA52:AB52"/>
    <mergeCell ref="AC53:AD53"/>
    <mergeCell ref="AC55:AD55"/>
    <mergeCell ref="AA57:AB57"/>
    <mergeCell ref="Y60:Z60"/>
    <mergeCell ref="AC61:AD61"/>
    <mergeCell ref="U59:V59"/>
    <mergeCell ref="AA44:AB44"/>
    <mergeCell ref="AC44:AD44"/>
    <mergeCell ref="AA67:AB67"/>
    <mergeCell ref="O59:P59"/>
    <mergeCell ref="Q75:R75"/>
    <mergeCell ref="Y82:Z82"/>
    <mergeCell ref="AC60:AD60"/>
    <mergeCell ref="U75:V75"/>
    <mergeCell ref="AC75:AD75"/>
    <mergeCell ref="U77:V77"/>
    <mergeCell ref="Q36:R36"/>
    <mergeCell ref="S64:T64"/>
    <mergeCell ref="U64:V64"/>
    <mergeCell ref="S75:T75"/>
    <mergeCell ref="U92:V92"/>
    <mergeCell ref="S82:T82"/>
    <mergeCell ref="Q44:R44"/>
    <mergeCell ref="S44:T44"/>
    <mergeCell ref="U44:V44"/>
    <mergeCell ref="S57:T57"/>
    <mergeCell ref="BF34:BI34"/>
    <mergeCell ref="BF35:BI35"/>
    <mergeCell ref="AH28:AJ28"/>
    <mergeCell ref="AT28:AV28"/>
    <mergeCell ref="AE27:AJ27"/>
    <mergeCell ref="AA28:AB33"/>
    <mergeCell ref="BC26:BE33"/>
    <mergeCell ref="AE30:AG30"/>
    <mergeCell ref="AT30:AV30"/>
    <mergeCell ref="AQ30:AS30"/>
    <mergeCell ref="AQ27:AV27"/>
    <mergeCell ref="S27:T33"/>
    <mergeCell ref="W28:X33"/>
    <mergeCell ref="BC34:BE34"/>
    <mergeCell ref="AQ28:AS28"/>
    <mergeCell ref="AK10:AN10"/>
    <mergeCell ref="AO10:AS10"/>
    <mergeCell ref="X10:AA10"/>
    <mergeCell ref="AB10:AF10"/>
    <mergeCell ref="BD10:BD15"/>
    <mergeCell ref="W36:X36"/>
    <mergeCell ref="BJ26:BK30"/>
    <mergeCell ref="AQ34:AS34"/>
    <mergeCell ref="AK30:AM30"/>
    <mergeCell ref="AK27:AP27"/>
    <mergeCell ref="Y28:Z33"/>
    <mergeCell ref="S26:AD26"/>
    <mergeCell ref="W27:AD27"/>
    <mergeCell ref="AY32:AY33"/>
    <mergeCell ref="AP32:AP33"/>
    <mergeCell ref="BB10:BB15"/>
    <mergeCell ref="BI10:BI15"/>
    <mergeCell ref="BE10:BE15"/>
    <mergeCell ref="BH10:BH15"/>
    <mergeCell ref="BP26:BP30"/>
    <mergeCell ref="BM26:BM30"/>
    <mergeCell ref="BN26:BN30"/>
    <mergeCell ref="BO26:BO30"/>
    <mergeCell ref="AE26:BB26"/>
    <mergeCell ref="A25:BI25"/>
    <mergeCell ref="S36:T36"/>
    <mergeCell ref="BF42:BI42"/>
    <mergeCell ref="AC34:AD34"/>
    <mergeCell ref="Y34:Z34"/>
    <mergeCell ref="AA34:AB34"/>
    <mergeCell ref="AC36:AD36"/>
    <mergeCell ref="BC36:BE36"/>
    <mergeCell ref="W35:X35"/>
    <mergeCell ref="S35:T35"/>
    <mergeCell ref="BF36:BI36"/>
    <mergeCell ref="AN34:AP34"/>
    <mergeCell ref="AK34:AM34"/>
    <mergeCell ref="W42:X42"/>
    <mergeCell ref="U34:V34"/>
    <mergeCell ref="AE34:AG34"/>
    <mergeCell ref="AH34:AJ34"/>
    <mergeCell ref="AA42:AB42"/>
    <mergeCell ref="AA35:AB35"/>
    <mergeCell ref="AA41:AB41"/>
    <mergeCell ref="W34:X34"/>
    <mergeCell ref="BF53:BI54"/>
    <mergeCell ref="BC54:BE54"/>
    <mergeCell ref="AU32:AU33"/>
    <mergeCell ref="AW32:AW33"/>
    <mergeCell ref="AX32:AX33"/>
    <mergeCell ref="AZ32:AZ33"/>
    <mergeCell ref="BA32:BA33"/>
    <mergeCell ref="BF41:BI41"/>
    <mergeCell ref="BC35:BE35"/>
    <mergeCell ref="BC42:BE42"/>
    <mergeCell ref="BF47:BI47"/>
    <mergeCell ref="S41:T41"/>
    <mergeCell ref="Y45:Z45"/>
    <mergeCell ref="AC51:AD51"/>
    <mergeCell ref="AA53:AB53"/>
    <mergeCell ref="W51:X51"/>
    <mergeCell ref="S53:T53"/>
    <mergeCell ref="S46:T46"/>
    <mergeCell ref="U53:V53"/>
    <mergeCell ref="Y49:Z49"/>
    <mergeCell ref="AC45:AD45"/>
    <mergeCell ref="W45:X45"/>
    <mergeCell ref="U45:V45"/>
    <mergeCell ref="S45:T45"/>
    <mergeCell ref="Y42:Z42"/>
    <mergeCell ref="BC52:BE52"/>
    <mergeCell ref="AC48:AD48"/>
    <mergeCell ref="S42:T42"/>
    <mergeCell ref="AC43:AD43"/>
    <mergeCell ref="W43:X43"/>
    <mergeCell ref="W75:X75"/>
    <mergeCell ref="AC52:AD52"/>
    <mergeCell ref="Y96:Z96"/>
    <mergeCell ref="Y57:Z57"/>
    <mergeCell ref="W55:X55"/>
    <mergeCell ref="W54:X54"/>
    <mergeCell ref="AA92:AB92"/>
    <mergeCell ref="AC92:AD92"/>
    <mergeCell ref="AA76:AB76"/>
    <mergeCell ref="Y86:Z86"/>
    <mergeCell ref="S56:T56"/>
    <mergeCell ref="O36:P36"/>
    <mergeCell ref="S52:T52"/>
    <mergeCell ref="Q52:R52"/>
    <mergeCell ref="BC50:BE50"/>
    <mergeCell ref="U48:V48"/>
    <mergeCell ref="U46:V46"/>
    <mergeCell ref="U50:V50"/>
    <mergeCell ref="Q42:R42"/>
    <mergeCell ref="S55:T55"/>
    <mergeCell ref="U70:V70"/>
    <mergeCell ref="O34:P34"/>
    <mergeCell ref="AC35:AD35"/>
    <mergeCell ref="A77:B77"/>
    <mergeCell ref="O101:P101"/>
    <mergeCell ref="A61:B61"/>
    <mergeCell ref="C61:N61"/>
    <mergeCell ref="A48:B48"/>
    <mergeCell ref="C48:N48"/>
    <mergeCell ref="U71:V71"/>
    <mergeCell ref="Q50:R50"/>
    <mergeCell ref="Y50:Z50"/>
    <mergeCell ref="Y51:Z51"/>
    <mergeCell ref="O45:P45"/>
    <mergeCell ref="C43:N43"/>
    <mergeCell ref="C45:N45"/>
    <mergeCell ref="Q45:R45"/>
    <mergeCell ref="O44:P44"/>
    <mergeCell ref="W44:X44"/>
    <mergeCell ref="Y44:Z44"/>
    <mergeCell ref="C54:N54"/>
    <mergeCell ref="C85:N85"/>
    <mergeCell ref="C50:N50"/>
    <mergeCell ref="C99:N99"/>
    <mergeCell ref="O79:P79"/>
    <mergeCell ref="O52:P52"/>
    <mergeCell ref="C52:N52"/>
    <mergeCell ref="O61:P61"/>
    <mergeCell ref="C71:N71"/>
    <mergeCell ref="O80:P80"/>
    <mergeCell ref="O41:P41"/>
    <mergeCell ref="Q68:R68"/>
    <mergeCell ref="C56:N56"/>
    <mergeCell ref="Q61:R61"/>
    <mergeCell ref="S61:T61"/>
    <mergeCell ref="AA45:AB45"/>
    <mergeCell ref="Y43:Z43"/>
    <mergeCell ref="U43:V43"/>
    <mergeCell ref="S43:T43"/>
    <mergeCell ref="Q43:R43"/>
    <mergeCell ref="S80:T80"/>
    <mergeCell ref="C66:N66"/>
    <mergeCell ref="C51:N51"/>
    <mergeCell ref="AA70:AB70"/>
    <mergeCell ref="C53:N53"/>
    <mergeCell ref="S67:T67"/>
    <mergeCell ref="Q55:R55"/>
    <mergeCell ref="Q76:R76"/>
    <mergeCell ref="W64:X64"/>
    <mergeCell ref="Y64:Z64"/>
    <mergeCell ref="Y112:Z112"/>
    <mergeCell ref="Y111:Z111"/>
    <mergeCell ref="Y48:Z48"/>
    <mergeCell ref="AA48:AB48"/>
    <mergeCell ref="AA64:AB64"/>
    <mergeCell ref="Y55:Z55"/>
    <mergeCell ref="AA86:AB86"/>
    <mergeCell ref="AA55:AB55"/>
    <mergeCell ref="AA51:AB51"/>
    <mergeCell ref="AA85:AB85"/>
    <mergeCell ref="S51:T51"/>
    <mergeCell ref="Q51:R51"/>
    <mergeCell ref="O51:P51"/>
    <mergeCell ref="S115:T115"/>
    <mergeCell ref="W53:X53"/>
    <mergeCell ref="O53:P53"/>
    <mergeCell ref="W67:X67"/>
    <mergeCell ref="Q95:R95"/>
    <mergeCell ref="O55:P55"/>
    <mergeCell ref="O60:P60"/>
    <mergeCell ref="A117:B117"/>
    <mergeCell ref="C117:N117"/>
    <mergeCell ref="C113:N113"/>
    <mergeCell ref="C60:N60"/>
    <mergeCell ref="C72:N72"/>
    <mergeCell ref="O54:P54"/>
    <mergeCell ref="C68:N68"/>
    <mergeCell ref="O56:P56"/>
    <mergeCell ref="O68:P68"/>
    <mergeCell ref="C59:N59"/>
    <mergeCell ref="C47:N47"/>
    <mergeCell ref="O47:P47"/>
    <mergeCell ref="A62:B62"/>
    <mergeCell ref="A49:B49"/>
    <mergeCell ref="Q79:R79"/>
    <mergeCell ref="A113:B113"/>
    <mergeCell ref="C55:N55"/>
    <mergeCell ref="C67:N67"/>
    <mergeCell ref="C57:N57"/>
    <mergeCell ref="Q92:R92"/>
    <mergeCell ref="W111:X111"/>
    <mergeCell ref="U118:V118"/>
    <mergeCell ref="Q115:R115"/>
    <mergeCell ref="S59:T59"/>
    <mergeCell ref="Q102:R102"/>
    <mergeCell ref="A46:B46"/>
    <mergeCell ref="O46:P46"/>
    <mergeCell ref="Q46:R46"/>
    <mergeCell ref="O64:P64"/>
    <mergeCell ref="Q64:R64"/>
    <mergeCell ref="A103:B103"/>
    <mergeCell ref="C46:N46"/>
    <mergeCell ref="Q117:R117"/>
    <mergeCell ref="Q111:R111"/>
    <mergeCell ref="S98:T98"/>
    <mergeCell ref="C77:N77"/>
    <mergeCell ref="A59:B59"/>
    <mergeCell ref="A93:B93"/>
    <mergeCell ref="A76:B76"/>
    <mergeCell ref="O66:P66"/>
    <mergeCell ref="U117:V117"/>
    <mergeCell ref="U116:V116"/>
    <mergeCell ref="O76:P76"/>
    <mergeCell ref="Q71:R71"/>
    <mergeCell ref="C75:N75"/>
    <mergeCell ref="A43:B43"/>
    <mergeCell ref="A45:B45"/>
    <mergeCell ref="A71:B71"/>
    <mergeCell ref="O43:P43"/>
    <mergeCell ref="O71:P71"/>
    <mergeCell ref="U42:V42"/>
    <mergeCell ref="S66:T66"/>
    <mergeCell ref="S70:T70"/>
    <mergeCell ref="S92:T92"/>
    <mergeCell ref="O58:P58"/>
    <mergeCell ref="O87:P87"/>
    <mergeCell ref="Q87:R87"/>
    <mergeCell ref="U76:V76"/>
    <mergeCell ref="U85:V85"/>
    <mergeCell ref="O42:P42"/>
    <mergeCell ref="A36:B36"/>
    <mergeCell ref="Q41:R41"/>
    <mergeCell ref="O117:P117"/>
    <mergeCell ref="S100:T100"/>
    <mergeCell ref="O86:P86"/>
    <mergeCell ref="S118:T118"/>
    <mergeCell ref="S54:T54"/>
    <mergeCell ref="S68:T68"/>
    <mergeCell ref="Q118:R118"/>
    <mergeCell ref="C104:N104"/>
    <mergeCell ref="U121:V121"/>
    <mergeCell ref="W114:X114"/>
    <mergeCell ref="S87:T87"/>
    <mergeCell ref="A109:B109"/>
    <mergeCell ref="C109:N109"/>
    <mergeCell ref="A74:B74"/>
    <mergeCell ref="C74:N74"/>
    <mergeCell ref="O74:P74"/>
    <mergeCell ref="A107:B107"/>
    <mergeCell ref="U86:V86"/>
    <mergeCell ref="A102:B102"/>
    <mergeCell ref="O70:P70"/>
    <mergeCell ref="O69:P69"/>
    <mergeCell ref="O98:P98"/>
    <mergeCell ref="C93:N93"/>
    <mergeCell ref="A91:B91"/>
    <mergeCell ref="C95:N95"/>
    <mergeCell ref="O95:P95"/>
    <mergeCell ref="C86:N86"/>
    <mergeCell ref="A86:B86"/>
    <mergeCell ref="C98:N98"/>
    <mergeCell ref="A70:B70"/>
    <mergeCell ref="C83:N83"/>
    <mergeCell ref="A92:B92"/>
    <mergeCell ref="A72:B72"/>
    <mergeCell ref="C70:N70"/>
    <mergeCell ref="C87:N87"/>
    <mergeCell ref="A87:B87"/>
    <mergeCell ref="A84:B84"/>
    <mergeCell ref="C84:N84"/>
    <mergeCell ref="U74:V74"/>
    <mergeCell ref="BC66:BE66"/>
    <mergeCell ref="O116:P116"/>
    <mergeCell ref="Q121:R121"/>
    <mergeCell ref="U68:V68"/>
    <mergeCell ref="C69:N69"/>
    <mergeCell ref="Q83:R83"/>
    <mergeCell ref="Q96:R96"/>
    <mergeCell ref="W72:X72"/>
    <mergeCell ref="W71:X71"/>
    <mergeCell ref="AC77:AD77"/>
    <mergeCell ref="BC77:BE77"/>
    <mergeCell ref="BC48:BE48"/>
    <mergeCell ref="U51:V51"/>
    <mergeCell ref="Y65:Z65"/>
    <mergeCell ref="U52:V52"/>
    <mergeCell ref="U54:V54"/>
    <mergeCell ref="AA65:AB65"/>
    <mergeCell ref="U55:V55"/>
    <mergeCell ref="Y75:Z75"/>
    <mergeCell ref="AA72:AB72"/>
    <mergeCell ref="Y68:Z68"/>
    <mergeCell ref="BC62:BE62"/>
    <mergeCell ref="U57:V57"/>
    <mergeCell ref="AA60:AB60"/>
    <mergeCell ref="AA75:AB75"/>
    <mergeCell ref="Y59:Z59"/>
    <mergeCell ref="AC71:AD71"/>
    <mergeCell ref="U66:V66"/>
    <mergeCell ref="AC64:AD64"/>
    <mergeCell ref="BC55:BE55"/>
    <mergeCell ref="BC67:BE67"/>
    <mergeCell ref="U69:V69"/>
    <mergeCell ref="Y41:Z41"/>
    <mergeCell ref="AC54:AD54"/>
    <mergeCell ref="U67:V67"/>
    <mergeCell ref="Y53:Z53"/>
    <mergeCell ref="AC59:AD59"/>
    <mergeCell ref="U65:V65"/>
    <mergeCell ref="W65:X65"/>
    <mergeCell ref="C41:N41"/>
    <mergeCell ref="O75:P75"/>
    <mergeCell ref="A75:B75"/>
    <mergeCell ref="A57:B57"/>
    <mergeCell ref="S79:T79"/>
    <mergeCell ref="Q60:R60"/>
    <mergeCell ref="Q54:R54"/>
    <mergeCell ref="C76:N76"/>
    <mergeCell ref="O67:P67"/>
    <mergeCell ref="Q53:R53"/>
    <mergeCell ref="C35:N35"/>
    <mergeCell ref="A79:B79"/>
    <mergeCell ref="A96:B96"/>
    <mergeCell ref="O82:P82"/>
    <mergeCell ref="C82:N82"/>
    <mergeCell ref="O96:P96"/>
    <mergeCell ref="A41:B41"/>
    <mergeCell ref="A60:B60"/>
    <mergeCell ref="A42:B42"/>
    <mergeCell ref="A69:B69"/>
    <mergeCell ref="A34:B34"/>
    <mergeCell ref="C34:N34"/>
    <mergeCell ref="A35:B35"/>
    <mergeCell ref="U35:V35"/>
    <mergeCell ref="Q104:R104"/>
    <mergeCell ref="O113:P113"/>
    <mergeCell ref="S111:T111"/>
    <mergeCell ref="C36:N36"/>
    <mergeCell ref="A50:B50"/>
    <mergeCell ref="C80:N80"/>
    <mergeCell ref="S113:T113"/>
    <mergeCell ref="Q113:R113"/>
    <mergeCell ref="O122:P122"/>
    <mergeCell ref="O115:P115"/>
    <mergeCell ref="Q81:R81"/>
    <mergeCell ref="C111:N111"/>
    <mergeCell ref="C112:N112"/>
    <mergeCell ref="O112:P112"/>
    <mergeCell ref="Q99:R99"/>
    <mergeCell ref="C81:N81"/>
    <mergeCell ref="Q112:R112"/>
    <mergeCell ref="S112:T112"/>
    <mergeCell ref="O94:P94"/>
    <mergeCell ref="Q101:R101"/>
    <mergeCell ref="A65:B65"/>
    <mergeCell ref="A104:B104"/>
    <mergeCell ref="Q97:R97"/>
    <mergeCell ref="A112:B112"/>
    <mergeCell ref="Q69:R69"/>
    <mergeCell ref="A81:B81"/>
    <mergeCell ref="Q56:R56"/>
    <mergeCell ref="Q63:R63"/>
    <mergeCell ref="A123:N123"/>
    <mergeCell ref="S94:T94"/>
    <mergeCell ref="Q80:R80"/>
    <mergeCell ref="S117:T117"/>
    <mergeCell ref="S85:T85"/>
    <mergeCell ref="O119:P119"/>
    <mergeCell ref="O120:P120"/>
    <mergeCell ref="Q120:R120"/>
    <mergeCell ref="A97:B97"/>
    <mergeCell ref="U124:V124"/>
    <mergeCell ref="A108:B108"/>
    <mergeCell ref="O108:P108"/>
    <mergeCell ref="A64:B64"/>
    <mergeCell ref="A47:B47"/>
    <mergeCell ref="C79:N79"/>
    <mergeCell ref="A111:B111"/>
    <mergeCell ref="A63:B63"/>
    <mergeCell ref="C63:N63"/>
    <mergeCell ref="O85:P85"/>
    <mergeCell ref="O89:P89"/>
    <mergeCell ref="Q89:R89"/>
    <mergeCell ref="Y92:Z92"/>
    <mergeCell ref="U94:V94"/>
    <mergeCell ref="U98:V98"/>
    <mergeCell ref="Q86:R86"/>
    <mergeCell ref="Y87:Z87"/>
    <mergeCell ref="W93:X93"/>
    <mergeCell ref="W85:X85"/>
    <mergeCell ref="Q82:R82"/>
    <mergeCell ref="C116:N116"/>
    <mergeCell ref="Y124:Z124"/>
    <mergeCell ref="W122:X122"/>
    <mergeCell ref="AA83:AB83"/>
    <mergeCell ref="AA99:AB99"/>
    <mergeCell ref="AA111:AB111"/>
    <mergeCell ref="C103:N103"/>
    <mergeCell ref="AA118:AB118"/>
    <mergeCell ref="Y93:Z93"/>
    <mergeCell ref="C107:N107"/>
    <mergeCell ref="A116:B116"/>
    <mergeCell ref="A94:B94"/>
    <mergeCell ref="O118:P118"/>
    <mergeCell ref="AA123:AB123"/>
    <mergeCell ref="AA117:AB117"/>
    <mergeCell ref="O99:P99"/>
    <mergeCell ref="W100:X100"/>
    <mergeCell ref="AA104:AB104"/>
    <mergeCell ref="AA102:AB102"/>
    <mergeCell ref="W56:X56"/>
    <mergeCell ref="W58:X58"/>
    <mergeCell ref="Y58:Z58"/>
    <mergeCell ref="AA58:AB58"/>
    <mergeCell ref="AA103:AB103"/>
    <mergeCell ref="BC81:BE81"/>
    <mergeCell ref="BC72:BE72"/>
    <mergeCell ref="W68:X68"/>
    <mergeCell ref="BC85:BE85"/>
    <mergeCell ref="AA62:AB62"/>
    <mergeCell ref="BC56:BE56"/>
    <mergeCell ref="AC58:AD58"/>
    <mergeCell ref="Y97:Z97"/>
    <mergeCell ref="AA97:AB97"/>
    <mergeCell ref="AC115:AD115"/>
    <mergeCell ref="AC117:AD117"/>
    <mergeCell ref="BC102:BE102"/>
    <mergeCell ref="Y102:Z102"/>
    <mergeCell ref="AC82:AD82"/>
    <mergeCell ref="AA56:AB56"/>
    <mergeCell ref="AC121:AD121"/>
    <mergeCell ref="W116:X116"/>
    <mergeCell ref="AA113:AB113"/>
    <mergeCell ref="BC114:BE114"/>
    <mergeCell ref="BC117:BE117"/>
    <mergeCell ref="BC116:BE116"/>
    <mergeCell ref="Y117:Z117"/>
    <mergeCell ref="W121:X121"/>
    <mergeCell ref="BC119:BE119"/>
    <mergeCell ref="Y116:Z116"/>
    <mergeCell ref="AC113:AD113"/>
    <mergeCell ref="AC67:AD67"/>
    <mergeCell ref="AA66:AB66"/>
    <mergeCell ref="Y70:Z70"/>
    <mergeCell ref="AA77:AB77"/>
    <mergeCell ref="BC76:BE76"/>
    <mergeCell ref="Y107:Z107"/>
    <mergeCell ref="AA107:AB107"/>
    <mergeCell ref="AC112:AD112"/>
    <mergeCell ref="Y98:Z98"/>
    <mergeCell ref="AA59:AB59"/>
    <mergeCell ref="W123:X123"/>
    <mergeCell ref="W69:X69"/>
    <mergeCell ref="W66:X66"/>
    <mergeCell ref="W97:X97"/>
    <mergeCell ref="W57:X57"/>
    <mergeCell ref="W82:X82"/>
    <mergeCell ref="W59:X59"/>
    <mergeCell ref="Y121:Z121"/>
    <mergeCell ref="Y94:Z94"/>
    <mergeCell ref="A121:N121"/>
    <mergeCell ref="C102:N102"/>
    <mergeCell ref="BC123:BE123"/>
    <mergeCell ref="AC123:AD123"/>
    <mergeCell ref="AC122:AD122"/>
    <mergeCell ref="AA112:AB112"/>
    <mergeCell ref="Y118:Z118"/>
    <mergeCell ref="AC108:AD108"/>
    <mergeCell ref="BC108:BE108"/>
    <mergeCell ref="AC107:AD107"/>
    <mergeCell ref="AC68:AD68"/>
    <mergeCell ref="Y66:Z66"/>
    <mergeCell ref="AC111:AD111"/>
    <mergeCell ref="Y104:Z104"/>
    <mergeCell ref="W87:X87"/>
    <mergeCell ref="S81:T81"/>
    <mergeCell ref="AA69:AB69"/>
    <mergeCell ref="Y79:Z79"/>
    <mergeCell ref="AA93:AB93"/>
    <mergeCell ref="U102:V102"/>
    <mergeCell ref="S69:T69"/>
    <mergeCell ref="U81:V81"/>
    <mergeCell ref="U115:V115"/>
    <mergeCell ref="S99:T99"/>
    <mergeCell ref="AA121:AB121"/>
    <mergeCell ref="AC87:AD87"/>
    <mergeCell ref="AC86:AD86"/>
    <mergeCell ref="AA87:AB87"/>
    <mergeCell ref="Y114:Z114"/>
    <mergeCell ref="AC116:AD116"/>
    <mergeCell ref="S122:T122"/>
    <mergeCell ref="S119:T119"/>
    <mergeCell ref="S120:T120"/>
    <mergeCell ref="U79:V79"/>
    <mergeCell ref="U72:V72"/>
    <mergeCell ref="BC79:BE79"/>
    <mergeCell ref="BC92:BE92"/>
    <mergeCell ref="BC94:BE94"/>
    <mergeCell ref="BC80:BE80"/>
    <mergeCell ref="AC94:AD94"/>
    <mergeCell ref="Y95:Z95"/>
    <mergeCell ref="AA95:AB95"/>
    <mergeCell ref="U99:V99"/>
    <mergeCell ref="AC62:AD62"/>
    <mergeCell ref="BC120:BE120"/>
    <mergeCell ref="BC122:BE122"/>
    <mergeCell ref="AA115:AB115"/>
    <mergeCell ref="AA116:AB116"/>
    <mergeCell ref="Y113:Z113"/>
    <mergeCell ref="AA98:AB98"/>
    <mergeCell ref="BC110:BE110"/>
    <mergeCell ref="BC109:BE109"/>
    <mergeCell ref="S74:T74"/>
    <mergeCell ref="W74:X74"/>
    <mergeCell ref="Y74:Z74"/>
    <mergeCell ref="AA74:AB74"/>
    <mergeCell ref="AC74:AD74"/>
    <mergeCell ref="BC74:BE74"/>
    <mergeCell ref="AC76:AD76"/>
    <mergeCell ref="Y100:Z100"/>
    <mergeCell ref="AA108:AB108"/>
    <mergeCell ref="AC95:AD95"/>
    <mergeCell ref="BC95:BE95"/>
    <mergeCell ref="AA94:AB94"/>
    <mergeCell ref="AA84:AB84"/>
    <mergeCell ref="AC84:AD84"/>
    <mergeCell ref="AA100:AB100"/>
    <mergeCell ref="BC107:BE107"/>
    <mergeCell ref="BC87:BE87"/>
    <mergeCell ref="BC103:BE103"/>
    <mergeCell ref="BC59:BE59"/>
    <mergeCell ref="AA54:AB54"/>
    <mergeCell ref="AC85:AD85"/>
    <mergeCell ref="Y67:Z67"/>
    <mergeCell ref="AC66:AD66"/>
    <mergeCell ref="S96:T96"/>
    <mergeCell ref="W86:X86"/>
    <mergeCell ref="Y85:Z85"/>
    <mergeCell ref="AC83:AD83"/>
    <mergeCell ref="Y71:Z71"/>
    <mergeCell ref="AA79:AB79"/>
    <mergeCell ref="AC81:AD81"/>
    <mergeCell ref="W63:X63"/>
    <mergeCell ref="U62:V62"/>
    <mergeCell ref="Q67:R67"/>
    <mergeCell ref="Q66:R66"/>
    <mergeCell ref="W62:X62"/>
    <mergeCell ref="W81:X81"/>
    <mergeCell ref="Y81:Z81"/>
    <mergeCell ref="W79:X79"/>
    <mergeCell ref="AC47:AD47"/>
    <mergeCell ref="BC47:BE47"/>
    <mergeCell ref="Q85:R85"/>
    <mergeCell ref="S62:T62"/>
    <mergeCell ref="Q5:X5"/>
    <mergeCell ref="AA71:AB71"/>
    <mergeCell ref="W52:X52"/>
    <mergeCell ref="Y52:Z52"/>
    <mergeCell ref="U36:V36"/>
    <mergeCell ref="AA36:AB36"/>
    <mergeCell ref="Q47:R47"/>
    <mergeCell ref="S47:T47"/>
    <mergeCell ref="U47:V47"/>
    <mergeCell ref="W47:X47"/>
    <mergeCell ref="Y47:Z47"/>
    <mergeCell ref="AA47:AB47"/>
    <mergeCell ref="BE153:BI153"/>
    <mergeCell ref="A154:C154"/>
    <mergeCell ref="D154:BD154"/>
    <mergeCell ref="BE154:BI154"/>
    <mergeCell ref="A176:C176"/>
    <mergeCell ref="D176:BD176"/>
    <mergeCell ref="BE176:BI176"/>
    <mergeCell ref="A174:C174"/>
    <mergeCell ref="BE175:BI175"/>
    <mergeCell ref="D171:BD171"/>
    <mergeCell ref="A178:C178"/>
    <mergeCell ref="D169:BD169"/>
    <mergeCell ref="BE169:BI169"/>
    <mergeCell ref="D178:BD178"/>
    <mergeCell ref="BE178:BI178"/>
    <mergeCell ref="A145:C145"/>
    <mergeCell ref="D145:BD145"/>
    <mergeCell ref="BE145:BI145"/>
    <mergeCell ref="A152:C152"/>
    <mergeCell ref="D152:BD152"/>
    <mergeCell ref="BC69:BE69"/>
    <mergeCell ref="O83:P83"/>
    <mergeCell ref="Y89:Z89"/>
    <mergeCell ref="AA89:AB89"/>
    <mergeCell ref="AC91:AD91"/>
    <mergeCell ref="BC91:BE91"/>
    <mergeCell ref="BC70:BE70"/>
    <mergeCell ref="W77:X77"/>
    <mergeCell ref="W76:X76"/>
    <mergeCell ref="AA82:AB82"/>
    <mergeCell ref="AC78:AD78"/>
    <mergeCell ref="BC78:BE78"/>
    <mergeCell ref="BF78:BI78"/>
    <mergeCell ref="O50:P50"/>
    <mergeCell ref="A55:B55"/>
    <mergeCell ref="AC89:AD89"/>
    <mergeCell ref="BC89:BE89"/>
    <mergeCell ref="AC79:AD79"/>
    <mergeCell ref="BC71:BE71"/>
    <mergeCell ref="Q57:R57"/>
    <mergeCell ref="A173:C173"/>
    <mergeCell ref="D173:BD173"/>
    <mergeCell ref="BE173:BI173"/>
    <mergeCell ref="A78:B78"/>
    <mergeCell ref="C78:N78"/>
    <mergeCell ref="O78:P78"/>
    <mergeCell ref="Q78:R78"/>
    <mergeCell ref="S78:T78"/>
    <mergeCell ref="U78:V78"/>
    <mergeCell ref="W78:X78"/>
    <mergeCell ref="Q3:AW3"/>
    <mergeCell ref="Q1:AW2"/>
    <mergeCell ref="A157:C157"/>
    <mergeCell ref="D157:BD157"/>
    <mergeCell ref="BE157:BI157"/>
    <mergeCell ref="A156:C156"/>
    <mergeCell ref="D156:BD156"/>
    <mergeCell ref="BE156:BI156"/>
    <mergeCell ref="Y78:Z78"/>
    <mergeCell ref="AA78:AB78"/>
    <mergeCell ref="U108:V108"/>
    <mergeCell ref="W108:X108"/>
    <mergeCell ref="Y108:Z108"/>
    <mergeCell ref="Q100:R100"/>
    <mergeCell ref="Q98:R98"/>
    <mergeCell ref="O104:P104"/>
    <mergeCell ref="O107:P107"/>
    <mergeCell ref="W98:X98"/>
    <mergeCell ref="S102:T102"/>
    <mergeCell ref="S104:T104"/>
    <mergeCell ref="AA81:AB81"/>
    <mergeCell ref="BF81:BI81"/>
    <mergeCell ref="C106:N106"/>
    <mergeCell ref="BC88:BE88"/>
    <mergeCell ref="BF88:BI88"/>
    <mergeCell ref="AA106:AB106"/>
    <mergeCell ref="U96:V96"/>
    <mergeCell ref="AC106:AD106"/>
    <mergeCell ref="Y83:Z83"/>
    <mergeCell ref="S95:T95"/>
    <mergeCell ref="S116:T116"/>
    <mergeCell ref="S83:T83"/>
    <mergeCell ref="Y103:Z103"/>
    <mergeCell ref="Y99:Z99"/>
    <mergeCell ref="Q107:R107"/>
    <mergeCell ref="S107:T107"/>
    <mergeCell ref="U107:V107"/>
    <mergeCell ref="W107:X107"/>
    <mergeCell ref="Q108:R108"/>
    <mergeCell ref="S108:T108"/>
    <mergeCell ref="BE134:BI134"/>
    <mergeCell ref="A172:C172"/>
    <mergeCell ref="D158:BD158"/>
    <mergeCell ref="D159:BD159"/>
    <mergeCell ref="D172:BD172"/>
    <mergeCell ref="BE151:BI151"/>
    <mergeCell ref="A158:C158"/>
    <mergeCell ref="BE152:BI152"/>
    <mergeCell ref="A153:C153"/>
    <mergeCell ref="D153:BD153"/>
    <mergeCell ref="O57:P57"/>
    <mergeCell ref="Q59:R59"/>
    <mergeCell ref="W96:X96"/>
    <mergeCell ref="O100:P100"/>
    <mergeCell ref="A82:B82"/>
    <mergeCell ref="A83:B83"/>
    <mergeCell ref="A99:B99"/>
    <mergeCell ref="S60:T60"/>
    <mergeCell ref="A80:B80"/>
    <mergeCell ref="U95:V95"/>
    <mergeCell ref="AA88:AB88"/>
    <mergeCell ref="AC88:AD88"/>
    <mergeCell ref="O106:P106"/>
    <mergeCell ref="Q106:R106"/>
    <mergeCell ref="S103:T103"/>
    <mergeCell ref="U106:V106"/>
    <mergeCell ref="W103:X103"/>
    <mergeCell ref="Y106:Z106"/>
    <mergeCell ref="Q93:R93"/>
    <mergeCell ref="W95:X95"/>
    <mergeCell ref="A56:B56"/>
    <mergeCell ref="A68:B68"/>
    <mergeCell ref="U56:V56"/>
    <mergeCell ref="A106:B106"/>
    <mergeCell ref="W106:X106"/>
    <mergeCell ref="S106:T106"/>
    <mergeCell ref="U100:V100"/>
    <mergeCell ref="A88:B88"/>
    <mergeCell ref="C88:N88"/>
    <mergeCell ref="S88:T88"/>
    <mergeCell ref="AC101:AD101"/>
    <mergeCell ref="BC101:BE101"/>
    <mergeCell ref="Y63:Z63"/>
    <mergeCell ref="AA63:AB63"/>
    <mergeCell ref="AC63:AD63"/>
    <mergeCell ref="U60:V60"/>
    <mergeCell ref="W60:X60"/>
    <mergeCell ref="U88:V88"/>
    <mergeCell ref="W88:X88"/>
    <mergeCell ref="Y88:Z88"/>
    <mergeCell ref="AC105:AD105"/>
    <mergeCell ref="BC105:BE105"/>
    <mergeCell ref="A95:B95"/>
    <mergeCell ref="AC99:AD99"/>
    <mergeCell ref="S101:T101"/>
    <mergeCell ref="U101:V101"/>
    <mergeCell ref="W101:X101"/>
    <mergeCell ref="A101:B101"/>
    <mergeCell ref="C101:N101"/>
    <mergeCell ref="Y101:Z101"/>
    <mergeCell ref="BF106:BI106"/>
    <mergeCell ref="A105:B105"/>
    <mergeCell ref="C105:N105"/>
    <mergeCell ref="O105:P105"/>
    <mergeCell ref="Q105:R105"/>
    <mergeCell ref="S105:T105"/>
    <mergeCell ref="U105:V105"/>
    <mergeCell ref="W105:X105"/>
    <mergeCell ref="Y105:Z105"/>
    <mergeCell ref="AA105:AB105"/>
    <mergeCell ref="W94:X94"/>
    <mergeCell ref="A66:B66"/>
    <mergeCell ref="AA68:AB68"/>
    <mergeCell ref="O81:P81"/>
    <mergeCell ref="O102:P102"/>
    <mergeCell ref="Q70:R70"/>
    <mergeCell ref="Q74:R74"/>
    <mergeCell ref="W70:X70"/>
    <mergeCell ref="AA101:AB101"/>
    <mergeCell ref="A85:B85"/>
    <mergeCell ref="BF90:BI90"/>
    <mergeCell ref="A89:B89"/>
    <mergeCell ref="C89:N89"/>
    <mergeCell ref="BF91:BI91"/>
    <mergeCell ref="S89:T89"/>
    <mergeCell ref="U89:V89"/>
    <mergeCell ref="W89:X89"/>
    <mergeCell ref="C91:N91"/>
    <mergeCell ref="U90:V90"/>
    <mergeCell ref="W90:X90"/>
    <mergeCell ref="Y90:Z90"/>
    <mergeCell ref="AA90:AB90"/>
    <mergeCell ref="AC90:AD90"/>
    <mergeCell ref="BC90:BE90"/>
    <mergeCell ref="BC104:BE104"/>
    <mergeCell ref="AC100:AD100"/>
    <mergeCell ref="BC100:BE100"/>
    <mergeCell ref="BF95:BI95"/>
    <mergeCell ref="BF89:BI89"/>
    <mergeCell ref="A90:B90"/>
    <mergeCell ref="C90:N90"/>
    <mergeCell ref="O90:P90"/>
    <mergeCell ref="Q90:R90"/>
    <mergeCell ref="S90:T90"/>
    <mergeCell ref="Y91:Z91"/>
    <mergeCell ref="AA91:AB91"/>
    <mergeCell ref="A98:B98"/>
    <mergeCell ref="BF100:BI101"/>
    <mergeCell ref="C96:N96"/>
    <mergeCell ref="A100:B100"/>
    <mergeCell ref="C100:N100"/>
    <mergeCell ref="AC93:AD93"/>
    <mergeCell ref="C94:N94"/>
    <mergeCell ref="BF93:BI93"/>
    <mergeCell ref="C92:N92"/>
    <mergeCell ref="O91:P91"/>
    <mergeCell ref="Q91:R91"/>
    <mergeCell ref="S91:T91"/>
    <mergeCell ref="U91:V91"/>
    <mergeCell ref="W91:X91"/>
    <mergeCell ref="O92:P92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8" scale="21" r:id="rId2"/>
  <rowBreaks count="3" manualBreakCount="3">
    <brk id="87" min="2" max="60" man="1"/>
    <brk id="131" min="2" max="60" man="1"/>
    <brk id="171" min="2" max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S25"/>
  <sheetViews>
    <sheetView zoomScale="40" zoomScaleNormal="40" zoomScalePageLayoutView="0" workbookViewId="0" topLeftCell="A1">
      <selection activeCell="A2" sqref="A2:IV24"/>
    </sheetView>
  </sheetViews>
  <sheetFormatPr defaultColWidth="9.00390625" defaultRowHeight="12.75"/>
  <cols>
    <col min="1" max="90" width="5.75390625" style="0" customWidth="1"/>
  </cols>
  <sheetData>
    <row r="2" spans="2:227" s="2" customFormat="1" ht="30" customHeight="1">
      <c r="B2" s="45" t="s">
        <v>49</v>
      </c>
      <c r="C2" s="116"/>
      <c r="D2" s="108"/>
      <c r="E2" s="108"/>
      <c r="F2" s="108"/>
      <c r="G2" s="108"/>
      <c r="H2" s="116"/>
      <c r="I2" s="116"/>
      <c r="J2" s="116"/>
      <c r="K2" s="196"/>
      <c r="L2" s="196"/>
      <c r="M2" s="196"/>
      <c r="N2" s="116"/>
      <c r="O2" s="116"/>
      <c r="P2" s="116"/>
      <c r="Q2" s="201" t="s">
        <v>146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4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</row>
    <row r="3" spans="1:53" s="3" customFormat="1" ht="30" customHeight="1">
      <c r="A3" s="1"/>
      <c r="B3" s="46" t="s">
        <v>115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47"/>
      <c r="AX3" s="47"/>
      <c r="AY3" s="116" t="s">
        <v>122</v>
      </c>
      <c r="AZ3" s="47"/>
      <c r="BA3" s="47"/>
    </row>
    <row r="4" spans="1:61" s="3" customFormat="1" ht="30" customHeight="1">
      <c r="A4" s="1"/>
      <c r="B4" s="116" t="s">
        <v>116</v>
      </c>
      <c r="C4" s="111"/>
      <c r="D4" s="111"/>
      <c r="E4" s="111"/>
      <c r="F4" s="111"/>
      <c r="G4" s="116"/>
      <c r="H4" s="116"/>
      <c r="I4" s="116"/>
      <c r="J4" s="116"/>
      <c r="K4" s="116"/>
      <c r="L4" s="47"/>
      <c r="M4" s="116"/>
      <c r="N4" s="116"/>
      <c r="O4" s="116"/>
      <c r="P4" s="116"/>
      <c r="Q4" s="116"/>
      <c r="R4" s="2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116"/>
      <c r="BC4" s="47"/>
      <c r="BD4" s="47"/>
      <c r="BF4" s="116"/>
      <c r="BG4" s="116"/>
      <c r="BH4" s="116"/>
      <c r="BI4" s="116"/>
    </row>
    <row r="5" spans="1:61" s="3" customFormat="1" ht="30" customHeight="1">
      <c r="A5" s="1"/>
      <c r="B5" s="116" t="s">
        <v>117</v>
      </c>
      <c r="C5" s="111"/>
      <c r="D5" s="111"/>
      <c r="E5" s="111"/>
      <c r="F5" s="111"/>
      <c r="G5" s="116"/>
      <c r="H5" s="116"/>
      <c r="I5" s="116"/>
      <c r="J5" s="116"/>
      <c r="K5" s="116"/>
      <c r="L5" s="47"/>
      <c r="M5" s="116"/>
      <c r="N5" s="116"/>
      <c r="O5" s="116"/>
      <c r="P5" s="116"/>
      <c r="Q5" s="201" t="s">
        <v>119</v>
      </c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47"/>
      <c r="AX5" s="47"/>
      <c r="AY5" s="116" t="s">
        <v>123</v>
      </c>
      <c r="AZ5" s="47"/>
      <c r="BA5" s="47"/>
      <c r="BC5" s="47"/>
      <c r="BD5" s="47"/>
      <c r="BF5" s="116"/>
      <c r="BG5" s="116"/>
      <c r="BH5" s="116"/>
      <c r="BI5" s="116"/>
    </row>
    <row r="6" spans="2:227" s="2" customFormat="1" ht="30" customHeight="1">
      <c r="B6" s="116" t="s">
        <v>22</v>
      </c>
      <c r="C6" s="116"/>
      <c r="D6" s="116"/>
      <c r="E6" s="116"/>
      <c r="F6" s="116"/>
      <c r="G6" s="116"/>
      <c r="H6" s="116"/>
      <c r="I6" s="116"/>
      <c r="J6" s="116"/>
      <c r="K6" s="116"/>
      <c r="L6" s="116" t="s">
        <v>118</v>
      </c>
      <c r="M6" s="116"/>
      <c r="N6" s="116"/>
      <c r="O6" s="116"/>
      <c r="P6" s="116"/>
      <c r="Q6" s="116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116"/>
      <c r="AZ6" s="47"/>
      <c r="BA6" s="47"/>
      <c r="BC6" s="47"/>
      <c r="BD6" s="47"/>
      <c r="BF6" s="47"/>
      <c r="BG6" s="47"/>
      <c r="BH6" s="47"/>
      <c r="BJ6" s="116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</row>
    <row r="7" spans="2:227" s="2" customFormat="1" ht="30" customHeight="1">
      <c r="B7" s="116" t="s">
        <v>48</v>
      </c>
      <c r="C7" s="116"/>
      <c r="D7" s="116"/>
      <c r="E7" s="116"/>
      <c r="F7" s="116"/>
      <c r="G7" s="116"/>
      <c r="H7" s="116"/>
      <c r="I7" s="116"/>
      <c r="J7" s="116"/>
      <c r="K7" s="116"/>
      <c r="L7" s="116" t="s">
        <v>109</v>
      </c>
      <c r="M7" s="116"/>
      <c r="N7" s="116"/>
      <c r="P7" s="116"/>
      <c r="Q7" s="116"/>
      <c r="S7" s="140" t="s">
        <v>120</v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16" t="s">
        <v>124</v>
      </c>
      <c r="AZ7" s="140"/>
      <c r="BA7" s="140"/>
      <c r="BC7" s="47"/>
      <c r="BD7" s="47"/>
      <c r="BF7" s="47"/>
      <c r="BG7" s="47"/>
      <c r="BH7" s="47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</row>
    <row r="8" spans="2:227" s="2" customFormat="1" ht="30" customHeight="1">
      <c r="B8" s="116" t="s">
        <v>83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201" t="s">
        <v>121</v>
      </c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47"/>
      <c r="AX8" s="47"/>
      <c r="AY8" s="47"/>
      <c r="AZ8" s="47"/>
      <c r="BA8" s="47"/>
      <c r="BB8" s="47"/>
      <c r="BC8" s="47"/>
      <c r="BD8" s="47"/>
      <c r="BE8" s="116"/>
      <c r="BF8" s="47"/>
      <c r="BG8" s="47"/>
      <c r="BH8" s="47"/>
      <c r="BI8" s="116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</row>
    <row r="9" spans="1:62" s="3" customFormat="1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4"/>
      <c r="U9" s="4"/>
      <c r="V9" s="4"/>
      <c r="W9" s="4"/>
      <c r="X9" s="14"/>
      <c r="Y9" s="11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5" customFormat="1" ht="84.75" customHeight="1" thickBot="1">
      <c r="A10" s="202" t="s">
        <v>72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12" t="s">
        <v>73</v>
      </c>
      <c r="BC10" s="212"/>
      <c r="BD10" s="212"/>
      <c r="BE10" s="212"/>
      <c r="BF10" s="212"/>
      <c r="BG10" s="212"/>
      <c r="BH10" s="212"/>
      <c r="BI10" s="212"/>
      <c r="BJ10" s="212"/>
    </row>
    <row r="11" spans="1:227" s="3" customFormat="1" ht="30" customHeight="1">
      <c r="A11" s="182" t="s">
        <v>125</v>
      </c>
      <c r="B11" s="188" t="s">
        <v>84</v>
      </c>
      <c r="C11" s="189"/>
      <c r="D11" s="189"/>
      <c r="E11" s="189"/>
      <c r="F11" s="190"/>
      <c r="G11" s="188" t="s">
        <v>85</v>
      </c>
      <c r="H11" s="189"/>
      <c r="I11" s="189"/>
      <c r="J11" s="190"/>
      <c r="K11" s="197" t="s">
        <v>86</v>
      </c>
      <c r="L11" s="197"/>
      <c r="M11" s="197"/>
      <c r="N11" s="197"/>
      <c r="O11" s="191" t="s">
        <v>87</v>
      </c>
      <c r="P11" s="192"/>
      <c r="Q11" s="192"/>
      <c r="R11" s="192"/>
      <c r="S11" s="193"/>
      <c r="T11" s="188" t="s">
        <v>88</v>
      </c>
      <c r="U11" s="189"/>
      <c r="V11" s="189"/>
      <c r="W11" s="190"/>
      <c r="X11" s="188" t="s">
        <v>89</v>
      </c>
      <c r="Y11" s="189"/>
      <c r="Z11" s="189"/>
      <c r="AA11" s="190"/>
      <c r="AB11" s="188" t="s">
        <v>90</v>
      </c>
      <c r="AC11" s="189"/>
      <c r="AD11" s="189"/>
      <c r="AE11" s="189"/>
      <c r="AF11" s="190"/>
      <c r="AG11" s="188" t="s">
        <v>91</v>
      </c>
      <c r="AH11" s="189"/>
      <c r="AI11" s="189"/>
      <c r="AJ11" s="190"/>
      <c r="AK11" s="198" t="s">
        <v>92</v>
      </c>
      <c r="AL11" s="198"/>
      <c r="AM11" s="198"/>
      <c r="AN11" s="198"/>
      <c r="AO11" s="188" t="s">
        <v>93</v>
      </c>
      <c r="AP11" s="189"/>
      <c r="AQ11" s="189"/>
      <c r="AR11" s="189"/>
      <c r="AS11" s="190"/>
      <c r="AT11" s="188" t="s">
        <v>94</v>
      </c>
      <c r="AU11" s="189"/>
      <c r="AV11" s="189"/>
      <c r="AW11" s="190"/>
      <c r="AX11" s="188" t="s">
        <v>95</v>
      </c>
      <c r="AY11" s="189"/>
      <c r="AZ11" s="189"/>
      <c r="BA11" s="189"/>
      <c r="BB11" s="203" t="s">
        <v>58</v>
      </c>
      <c r="BC11" s="185" t="s">
        <v>75</v>
      </c>
      <c r="BD11" s="185" t="s">
        <v>74</v>
      </c>
      <c r="BE11" s="185" t="s">
        <v>76</v>
      </c>
      <c r="BF11" s="185" t="s">
        <v>59</v>
      </c>
      <c r="BG11" s="185" t="s">
        <v>77</v>
      </c>
      <c r="BH11" s="185" t="s">
        <v>42</v>
      </c>
      <c r="BI11" s="206" t="s">
        <v>43</v>
      </c>
      <c r="BJ11" s="207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s="3" customFormat="1" ht="30" customHeight="1" thickBot="1">
      <c r="A12" s="183"/>
      <c r="B12" s="82">
        <v>1</v>
      </c>
      <c r="C12" s="83">
        <v>2</v>
      </c>
      <c r="D12" s="83">
        <v>3</v>
      </c>
      <c r="E12" s="83">
        <v>4</v>
      </c>
      <c r="F12" s="84">
        <v>5</v>
      </c>
      <c r="G12" s="82">
        <v>6</v>
      </c>
      <c r="H12" s="83">
        <v>7</v>
      </c>
      <c r="I12" s="83">
        <v>8</v>
      </c>
      <c r="J12" s="84">
        <v>9</v>
      </c>
      <c r="K12" s="82">
        <v>10</v>
      </c>
      <c r="L12" s="83">
        <v>11</v>
      </c>
      <c r="M12" s="83">
        <v>12</v>
      </c>
      <c r="N12" s="84">
        <v>13</v>
      </c>
      <c r="O12" s="82">
        <v>14</v>
      </c>
      <c r="P12" s="83">
        <v>15</v>
      </c>
      <c r="Q12" s="83">
        <v>16</v>
      </c>
      <c r="R12" s="83">
        <v>17</v>
      </c>
      <c r="S12" s="85">
        <v>18</v>
      </c>
      <c r="T12" s="82">
        <v>19</v>
      </c>
      <c r="U12" s="83">
        <v>20</v>
      </c>
      <c r="V12" s="83">
        <v>21</v>
      </c>
      <c r="W12" s="84">
        <v>22</v>
      </c>
      <c r="X12" s="40">
        <v>23</v>
      </c>
      <c r="Y12" s="83">
        <v>24</v>
      </c>
      <c r="Z12" s="83">
        <v>25</v>
      </c>
      <c r="AA12" s="83">
        <v>26</v>
      </c>
      <c r="AB12" s="82">
        <v>27</v>
      </c>
      <c r="AC12" s="83">
        <v>28</v>
      </c>
      <c r="AD12" s="83">
        <v>29</v>
      </c>
      <c r="AE12" s="83">
        <v>30</v>
      </c>
      <c r="AF12" s="86">
        <v>31</v>
      </c>
      <c r="AG12" s="82">
        <v>32</v>
      </c>
      <c r="AH12" s="83">
        <v>33</v>
      </c>
      <c r="AI12" s="83">
        <v>34</v>
      </c>
      <c r="AJ12" s="84">
        <v>35</v>
      </c>
      <c r="AK12" s="82">
        <v>36</v>
      </c>
      <c r="AL12" s="83">
        <v>37</v>
      </c>
      <c r="AM12" s="83">
        <v>38</v>
      </c>
      <c r="AN12" s="84">
        <v>39</v>
      </c>
      <c r="AO12" s="42">
        <v>40</v>
      </c>
      <c r="AP12" s="87">
        <v>41</v>
      </c>
      <c r="AQ12" s="83">
        <v>42</v>
      </c>
      <c r="AR12" s="83">
        <v>43</v>
      </c>
      <c r="AS12" s="86">
        <v>44</v>
      </c>
      <c r="AT12" s="82">
        <v>45</v>
      </c>
      <c r="AU12" s="83">
        <v>46</v>
      </c>
      <c r="AV12" s="83">
        <v>47</v>
      </c>
      <c r="AW12" s="41">
        <v>48</v>
      </c>
      <c r="AX12" s="82">
        <v>49</v>
      </c>
      <c r="AY12" s="83">
        <v>50</v>
      </c>
      <c r="AZ12" s="83">
        <v>51</v>
      </c>
      <c r="BA12" s="86">
        <v>52</v>
      </c>
      <c r="BB12" s="204"/>
      <c r="BC12" s="186"/>
      <c r="BD12" s="186"/>
      <c r="BE12" s="186"/>
      <c r="BF12" s="186"/>
      <c r="BG12" s="186"/>
      <c r="BH12" s="186"/>
      <c r="BI12" s="208"/>
      <c r="BJ12" s="209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s="3" customFormat="1" ht="30" customHeight="1">
      <c r="A13" s="183"/>
      <c r="B13" s="96">
        <v>1</v>
      </c>
      <c r="C13" s="97">
        <v>8</v>
      </c>
      <c r="D13" s="97">
        <v>15</v>
      </c>
      <c r="E13" s="97">
        <v>22</v>
      </c>
      <c r="F13" s="98">
        <v>29</v>
      </c>
      <c r="G13" s="96">
        <v>6</v>
      </c>
      <c r="H13" s="97">
        <v>13</v>
      </c>
      <c r="I13" s="97">
        <v>20</v>
      </c>
      <c r="J13" s="99">
        <v>27</v>
      </c>
      <c r="K13" s="96">
        <v>3</v>
      </c>
      <c r="L13" s="97">
        <v>10</v>
      </c>
      <c r="M13" s="97">
        <v>17</v>
      </c>
      <c r="N13" s="100">
        <v>24</v>
      </c>
      <c r="O13" s="96">
        <v>1</v>
      </c>
      <c r="P13" s="97">
        <v>8</v>
      </c>
      <c r="Q13" s="97">
        <v>15</v>
      </c>
      <c r="R13" s="97">
        <v>22</v>
      </c>
      <c r="S13" s="99">
        <v>29</v>
      </c>
      <c r="T13" s="96">
        <v>5</v>
      </c>
      <c r="U13" s="97">
        <v>12</v>
      </c>
      <c r="V13" s="97">
        <v>19</v>
      </c>
      <c r="W13" s="99">
        <v>26</v>
      </c>
      <c r="X13" s="96">
        <v>2</v>
      </c>
      <c r="Y13" s="97">
        <v>9</v>
      </c>
      <c r="Z13" s="97">
        <v>16</v>
      </c>
      <c r="AA13" s="99">
        <v>23</v>
      </c>
      <c r="AB13" s="96">
        <v>30</v>
      </c>
      <c r="AC13" s="97">
        <v>9</v>
      </c>
      <c r="AD13" s="97">
        <v>16</v>
      </c>
      <c r="AE13" s="97">
        <v>23</v>
      </c>
      <c r="AF13" s="99">
        <v>30</v>
      </c>
      <c r="AG13" s="96">
        <v>6</v>
      </c>
      <c r="AH13" s="97">
        <v>13</v>
      </c>
      <c r="AI13" s="97">
        <v>20</v>
      </c>
      <c r="AJ13" s="99">
        <v>27</v>
      </c>
      <c r="AK13" s="96">
        <v>4</v>
      </c>
      <c r="AL13" s="97">
        <v>11</v>
      </c>
      <c r="AM13" s="97">
        <v>18</v>
      </c>
      <c r="AN13" s="100">
        <v>25</v>
      </c>
      <c r="AO13" s="96">
        <v>1</v>
      </c>
      <c r="AP13" s="101">
        <v>8</v>
      </c>
      <c r="AQ13" s="97">
        <v>15</v>
      </c>
      <c r="AR13" s="97">
        <v>22</v>
      </c>
      <c r="AS13" s="98">
        <v>29</v>
      </c>
      <c r="AT13" s="96">
        <v>6</v>
      </c>
      <c r="AU13" s="97">
        <v>13</v>
      </c>
      <c r="AV13" s="97">
        <v>20</v>
      </c>
      <c r="AW13" s="99">
        <v>27</v>
      </c>
      <c r="AX13" s="96">
        <v>3</v>
      </c>
      <c r="AY13" s="97">
        <v>10</v>
      </c>
      <c r="AZ13" s="97">
        <v>17</v>
      </c>
      <c r="BA13" s="134">
        <v>24</v>
      </c>
      <c r="BB13" s="204"/>
      <c r="BC13" s="186"/>
      <c r="BD13" s="186"/>
      <c r="BE13" s="186"/>
      <c r="BF13" s="186"/>
      <c r="BG13" s="186"/>
      <c r="BH13" s="186"/>
      <c r="BI13" s="208"/>
      <c r="BJ13" s="209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7" s="3" customFormat="1" ht="30" customHeight="1">
      <c r="A14" s="183"/>
      <c r="B14" s="73"/>
      <c r="C14" s="74"/>
      <c r="D14" s="74"/>
      <c r="E14" s="74"/>
      <c r="F14" s="75">
        <v>9</v>
      </c>
      <c r="G14" s="73"/>
      <c r="H14" s="74"/>
      <c r="I14" s="74"/>
      <c r="J14" s="76">
        <v>10</v>
      </c>
      <c r="K14" s="73"/>
      <c r="L14" s="74"/>
      <c r="M14" s="74"/>
      <c r="N14" s="76"/>
      <c r="O14" s="73"/>
      <c r="P14" s="74"/>
      <c r="Q14" s="74"/>
      <c r="R14" s="74"/>
      <c r="S14" s="76">
        <v>12</v>
      </c>
      <c r="T14" s="73"/>
      <c r="U14" s="74"/>
      <c r="V14" s="74"/>
      <c r="W14" s="76">
        <v>1</v>
      </c>
      <c r="X14" s="73"/>
      <c r="Y14" s="74"/>
      <c r="Z14" s="74"/>
      <c r="AA14" s="76">
        <v>2</v>
      </c>
      <c r="AB14" s="73"/>
      <c r="AC14" s="74"/>
      <c r="AD14" s="74"/>
      <c r="AE14" s="74"/>
      <c r="AF14" s="76">
        <v>3</v>
      </c>
      <c r="AG14" s="73"/>
      <c r="AH14" s="74"/>
      <c r="AI14" s="74"/>
      <c r="AJ14" s="76">
        <v>4</v>
      </c>
      <c r="AK14" s="73"/>
      <c r="AL14" s="74"/>
      <c r="AM14" s="74"/>
      <c r="AN14" s="76"/>
      <c r="AO14" s="73"/>
      <c r="AP14" s="74"/>
      <c r="AQ14" s="74"/>
      <c r="AR14" s="74"/>
      <c r="AS14" s="75">
        <v>6</v>
      </c>
      <c r="AT14" s="73"/>
      <c r="AU14" s="74"/>
      <c r="AV14" s="74"/>
      <c r="AW14" s="76">
        <v>7</v>
      </c>
      <c r="AX14" s="73"/>
      <c r="AY14" s="74"/>
      <c r="AZ14" s="74"/>
      <c r="BA14" s="75"/>
      <c r="BB14" s="204"/>
      <c r="BC14" s="186"/>
      <c r="BD14" s="186"/>
      <c r="BE14" s="186"/>
      <c r="BF14" s="186"/>
      <c r="BG14" s="186"/>
      <c r="BH14" s="186"/>
      <c r="BI14" s="208"/>
      <c r="BJ14" s="209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s="3" customFormat="1" ht="30" customHeight="1">
      <c r="A15" s="183"/>
      <c r="B15" s="77"/>
      <c r="C15" s="78"/>
      <c r="D15" s="78"/>
      <c r="E15" s="78"/>
      <c r="F15" s="79">
        <v>5</v>
      </c>
      <c r="G15" s="77"/>
      <c r="H15" s="78"/>
      <c r="I15" s="78"/>
      <c r="J15" s="80">
        <v>2</v>
      </c>
      <c r="K15" s="77"/>
      <c r="L15" s="78"/>
      <c r="M15" s="78"/>
      <c r="N15" s="81"/>
      <c r="O15" s="77"/>
      <c r="P15" s="78"/>
      <c r="Q15" s="78"/>
      <c r="R15" s="78"/>
      <c r="S15" s="80">
        <v>4</v>
      </c>
      <c r="T15" s="77"/>
      <c r="U15" s="78"/>
      <c r="V15" s="78"/>
      <c r="W15" s="80">
        <v>1</v>
      </c>
      <c r="X15" s="77"/>
      <c r="Y15" s="78"/>
      <c r="Z15" s="78"/>
      <c r="AA15" s="80">
        <v>1</v>
      </c>
      <c r="AB15" s="77"/>
      <c r="AC15" s="78"/>
      <c r="AD15" s="78"/>
      <c r="AE15" s="78"/>
      <c r="AF15" s="80">
        <v>5</v>
      </c>
      <c r="AG15" s="77"/>
      <c r="AH15" s="78"/>
      <c r="AI15" s="78"/>
      <c r="AJ15" s="80">
        <v>3</v>
      </c>
      <c r="AK15" s="77"/>
      <c r="AL15" s="78"/>
      <c r="AM15" s="78"/>
      <c r="AN15" s="81"/>
      <c r="AO15" s="77"/>
      <c r="AP15" s="78"/>
      <c r="AQ15" s="78"/>
      <c r="AR15" s="78"/>
      <c r="AS15" s="79">
        <v>5</v>
      </c>
      <c r="AT15" s="77"/>
      <c r="AU15" s="78"/>
      <c r="AV15" s="78"/>
      <c r="AW15" s="80">
        <v>2</v>
      </c>
      <c r="AX15" s="77"/>
      <c r="AY15" s="78"/>
      <c r="AZ15" s="78"/>
      <c r="BA15" s="135"/>
      <c r="BB15" s="204"/>
      <c r="BC15" s="186"/>
      <c r="BD15" s="186"/>
      <c r="BE15" s="186"/>
      <c r="BF15" s="186"/>
      <c r="BG15" s="186"/>
      <c r="BH15" s="186"/>
      <c r="BI15" s="208"/>
      <c r="BJ15" s="209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s="3" customFormat="1" ht="30" customHeight="1" thickBot="1">
      <c r="A16" s="184"/>
      <c r="B16" s="102">
        <v>7</v>
      </c>
      <c r="C16" s="103">
        <v>14</v>
      </c>
      <c r="D16" s="103">
        <v>21</v>
      </c>
      <c r="E16" s="103">
        <v>28</v>
      </c>
      <c r="F16" s="104">
        <v>10</v>
      </c>
      <c r="G16" s="102">
        <v>12</v>
      </c>
      <c r="H16" s="103">
        <v>19</v>
      </c>
      <c r="I16" s="103">
        <v>26</v>
      </c>
      <c r="J16" s="105">
        <v>11</v>
      </c>
      <c r="K16" s="102">
        <v>9</v>
      </c>
      <c r="L16" s="103">
        <v>16</v>
      </c>
      <c r="M16" s="103">
        <v>23</v>
      </c>
      <c r="N16" s="105">
        <v>30</v>
      </c>
      <c r="O16" s="102">
        <v>7</v>
      </c>
      <c r="P16" s="103">
        <v>14</v>
      </c>
      <c r="Q16" s="103">
        <v>21</v>
      </c>
      <c r="R16" s="103">
        <v>28</v>
      </c>
      <c r="S16" s="105">
        <v>1</v>
      </c>
      <c r="T16" s="102">
        <v>11</v>
      </c>
      <c r="U16" s="103">
        <v>18</v>
      </c>
      <c r="V16" s="103">
        <v>25</v>
      </c>
      <c r="W16" s="105">
        <v>2</v>
      </c>
      <c r="X16" s="102">
        <v>8</v>
      </c>
      <c r="Y16" s="103">
        <v>15</v>
      </c>
      <c r="Z16" s="103">
        <v>22</v>
      </c>
      <c r="AA16" s="105">
        <v>3</v>
      </c>
      <c r="AB16" s="102">
        <v>8</v>
      </c>
      <c r="AC16" s="103">
        <v>15</v>
      </c>
      <c r="AD16" s="103">
        <v>22</v>
      </c>
      <c r="AE16" s="103">
        <v>29</v>
      </c>
      <c r="AF16" s="105">
        <v>4</v>
      </c>
      <c r="AG16" s="102">
        <v>12</v>
      </c>
      <c r="AH16" s="103">
        <v>19</v>
      </c>
      <c r="AI16" s="103">
        <v>26</v>
      </c>
      <c r="AJ16" s="105">
        <v>5</v>
      </c>
      <c r="AK16" s="102">
        <v>10</v>
      </c>
      <c r="AL16" s="103">
        <v>17</v>
      </c>
      <c r="AM16" s="103">
        <v>24</v>
      </c>
      <c r="AN16" s="105">
        <v>31</v>
      </c>
      <c r="AO16" s="102">
        <v>7</v>
      </c>
      <c r="AP16" s="103">
        <v>14</v>
      </c>
      <c r="AQ16" s="103">
        <v>21</v>
      </c>
      <c r="AR16" s="103">
        <v>28</v>
      </c>
      <c r="AS16" s="104">
        <v>7</v>
      </c>
      <c r="AT16" s="102">
        <v>12</v>
      </c>
      <c r="AU16" s="103">
        <v>19</v>
      </c>
      <c r="AV16" s="103">
        <v>26</v>
      </c>
      <c r="AW16" s="105">
        <v>8</v>
      </c>
      <c r="AX16" s="102">
        <v>9</v>
      </c>
      <c r="AY16" s="103">
        <v>16</v>
      </c>
      <c r="AZ16" s="103">
        <v>23</v>
      </c>
      <c r="BA16" s="104">
        <v>31</v>
      </c>
      <c r="BB16" s="205"/>
      <c r="BC16" s="187"/>
      <c r="BD16" s="187"/>
      <c r="BE16" s="187"/>
      <c r="BF16" s="187"/>
      <c r="BG16" s="187"/>
      <c r="BH16" s="187"/>
      <c r="BI16" s="210"/>
      <c r="BJ16" s="21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s="3" customFormat="1" ht="30" customHeight="1">
      <c r="A17" s="88" t="s">
        <v>126</v>
      </c>
      <c r="B17" s="28"/>
      <c r="C17" s="15"/>
      <c r="D17" s="15"/>
      <c r="E17" s="15"/>
      <c r="F17" s="89"/>
      <c r="G17" s="28"/>
      <c r="H17" s="66">
        <v>17</v>
      </c>
      <c r="I17" s="15"/>
      <c r="J17" s="89"/>
      <c r="K17" s="28"/>
      <c r="L17" s="15"/>
      <c r="M17" s="15"/>
      <c r="N17" s="89"/>
      <c r="O17" s="28"/>
      <c r="P17" s="15"/>
      <c r="Q17" s="15"/>
      <c r="R17" s="15"/>
      <c r="S17" s="55" t="s">
        <v>0</v>
      </c>
      <c r="T17" s="90" t="s">
        <v>0</v>
      </c>
      <c r="U17" s="67" t="s">
        <v>0</v>
      </c>
      <c r="V17" s="67" t="s">
        <v>0</v>
      </c>
      <c r="W17" s="91" t="s">
        <v>1</v>
      </c>
      <c r="X17" s="92" t="s">
        <v>1</v>
      </c>
      <c r="Y17" s="15"/>
      <c r="Z17" s="15"/>
      <c r="AA17" s="15"/>
      <c r="AB17" s="28"/>
      <c r="AC17" s="15"/>
      <c r="AD17" s="66">
        <v>17</v>
      </c>
      <c r="AE17" s="15"/>
      <c r="AF17" s="93"/>
      <c r="AG17" s="90"/>
      <c r="AH17" s="67"/>
      <c r="AI17" s="67"/>
      <c r="AJ17" s="91"/>
      <c r="AK17" s="90"/>
      <c r="AL17" s="67"/>
      <c r="AM17" s="67"/>
      <c r="AN17" s="91"/>
      <c r="AO17" s="92"/>
      <c r="AP17" s="67" t="s">
        <v>0</v>
      </c>
      <c r="AQ17" s="67" t="s">
        <v>0</v>
      </c>
      <c r="AR17" s="67" t="s">
        <v>0</v>
      </c>
      <c r="AS17" s="94" t="s">
        <v>3</v>
      </c>
      <c r="AT17" s="90" t="s">
        <v>3</v>
      </c>
      <c r="AU17" s="67" t="s">
        <v>3</v>
      </c>
      <c r="AV17" s="67" t="s">
        <v>3</v>
      </c>
      <c r="AW17" s="95" t="s">
        <v>1</v>
      </c>
      <c r="AX17" s="90" t="s">
        <v>1</v>
      </c>
      <c r="AY17" s="67" t="s">
        <v>1</v>
      </c>
      <c r="AZ17" s="67" t="s">
        <v>1</v>
      </c>
      <c r="BA17" s="94" t="s">
        <v>1</v>
      </c>
      <c r="BB17" s="136">
        <v>34</v>
      </c>
      <c r="BC17" s="117">
        <v>7</v>
      </c>
      <c r="BD17" s="114"/>
      <c r="BE17" s="114">
        <v>4</v>
      </c>
      <c r="BF17" s="114"/>
      <c r="BG17" s="114"/>
      <c r="BH17" s="114">
        <v>7</v>
      </c>
      <c r="BI17" s="213">
        <f>SUM(BB17:BH17)</f>
        <v>52</v>
      </c>
      <c r="BJ17" s="214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s="3" customFormat="1" ht="30" customHeight="1">
      <c r="A18" s="71" t="s">
        <v>127</v>
      </c>
      <c r="B18" s="17"/>
      <c r="C18" s="18"/>
      <c r="D18" s="18"/>
      <c r="E18" s="18"/>
      <c r="F18" s="19"/>
      <c r="G18" s="17"/>
      <c r="H18" s="53">
        <v>17</v>
      </c>
      <c r="I18" s="18"/>
      <c r="J18" s="19"/>
      <c r="K18" s="17"/>
      <c r="L18" s="18"/>
      <c r="M18" s="18"/>
      <c r="N18" s="19"/>
      <c r="O18" s="17"/>
      <c r="P18" s="18"/>
      <c r="Q18" s="18"/>
      <c r="R18" s="18"/>
      <c r="S18" s="56" t="s">
        <v>0</v>
      </c>
      <c r="T18" s="57" t="s">
        <v>0</v>
      </c>
      <c r="U18" s="58" t="s">
        <v>0</v>
      </c>
      <c r="V18" s="58" t="s">
        <v>0</v>
      </c>
      <c r="W18" s="59" t="s">
        <v>1</v>
      </c>
      <c r="X18" s="60" t="s">
        <v>1</v>
      </c>
      <c r="Y18" s="18"/>
      <c r="Z18" s="18"/>
      <c r="AA18" s="18"/>
      <c r="AB18" s="17"/>
      <c r="AC18" s="29"/>
      <c r="AD18" s="53">
        <v>17</v>
      </c>
      <c r="AE18" s="16"/>
      <c r="AF18" s="29"/>
      <c r="AG18" s="57"/>
      <c r="AH18" s="58"/>
      <c r="AI18" s="58"/>
      <c r="AJ18" s="59"/>
      <c r="AK18" s="57"/>
      <c r="AL18" s="58"/>
      <c r="AM18" s="69"/>
      <c r="AN18" s="59"/>
      <c r="AO18" s="58"/>
      <c r="AP18" s="67" t="s">
        <v>0</v>
      </c>
      <c r="AQ18" s="58" t="s">
        <v>0</v>
      </c>
      <c r="AR18" s="58" t="s">
        <v>0</v>
      </c>
      <c r="AS18" s="68" t="s">
        <v>3</v>
      </c>
      <c r="AT18" s="57" t="s">
        <v>3</v>
      </c>
      <c r="AU18" s="58" t="s">
        <v>3</v>
      </c>
      <c r="AV18" s="58" t="s">
        <v>3</v>
      </c>
      <c r="AW18" s="59" t="s">
        <v>1</v>
      </c>
      <c r="AX18" s="57" t="s">
        <v>1</v>
      </c>
      <c r="AY18" s="58" t="s">
        <v>1</v>
      </c>
      <c r="AZ18" s="58" t="s">
        <v>1</v>
      </c>
      <c r="BA18" s="68" t="s">
        <v>1</v>
      </c>
      <c r="BB18" s="137">
        <v>34</v>
      </c>
      <c r="BC18" s="112">
        <v>7</v>
      </c>
      <c r="BD18" s="107"/>
      <c r="BE18" s="107">
        <v>4</v>
      </c>
      <c r="BF18" s="107"/>
      <c r="BG18" s="107"/>
      <c r="BH18" s="107">
        <v>7</v>
      </c>
      <c r="BI18" s="194">
        <f>SUM(BB18:BH18)</f>
        <v>52</v>
      </c>
      <c r="BJ18" s="195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s="3" customFormat="1" ht="30" customHeight="1">
      <c r="A19" s="71" t="s">
        <v>128</v>
      </c>
      <c r="B19" s="31"/>
      <c r="C19" s="30"/>
      <c r="D19" s="30"/>
      <c r="E19" s="30"/>
      <c r="F19" s="19"/>
      <c r="G19" s="17"/>
      <c r="H19" s="53">
        <v>17</v>
      </c>
      <c r="I19" s="18"/>
      <c r="J19" s="19"/>
      <c r="K19" s="17"/>
      <c r="L19" s="18"/>
      <c r="M19" s="18"/>
      <c r="N19" s="19"/>
      <c r="O19" s="17"/>
      <c r="P19" s="18"/>
      <c r="Q19" s="18"/>
      <c r="R19" s="18"/>
      <c r="S19" s="56" t="s">
        <v>0</v>
      </c>
      <c r="T19" s="57" t="s">
        <v>0</v>
      </c>
      <c r="U19" s="58" t="s">
        <v>0</v>
      </c>
      <c r="V19" s="58" t="s">
        <v>0</v>
      </c>
      <c r="W19" s="59" t="s">
        <v>1</v>
      </c>
      <c r="X19" s="60" t="s">
        <v>1</v>
      </c>
      <c r="Y19" s="18"/>
      <c r="Z19" s="18"/>
      <c r="AA19" s="18"/>
      <c r="AB19" s="17"/>
      <c r="AC19" s="18"/>
      <c r="AD19" s="66">
        <v>17</v>
      </c>
      <c r="AE19" s="18"/>
      <c r="AF19" s="29"/>
      <c r="AG19" s="57"/>
      <c r="AH19" s="58"/>
      <c r="AI19" s="58"/>
      <c r="AJ19" s="59"/>
      <c r="AK19" s="57"/>
      <c r="AL19" s="68"/>
      <c r="AM19" s="58"/>
      <c r="AN19" s="59"/>
      <c r="AO19" s="58"/>
      <c r="AP19" s="67" t="s">
        <v>0</v>
      </c>
      <c r="AQ19" s="58" t="s">
        <v>0</v>
      </c>
      <c r="AR19" s="58" t="s">
        <v>0</v>
      </c>
      <c r="AS19" s="68" t="s">
        <v>3</v>
      </c>
      <c r="AT19" s="57" t="s">
        <v>3</v>
      </c>
      <c r="AU19" s="58" t="s">
        <v>3</v>
      </c>
      <c r="AV19" s="58" t="s">
        <v>3</v>
      </c>
      <c r="AW19" s="59" t="s">
        <v>1</v>
      </c>
      <c r="AX19" s="57" t="s">
        <v>1</v>
      </c>
      <c r="AY19" s="58" t="s">
        <v>1</v>
      </c>
      <c r="AZ19" s="58" t="s">
        <v>1</v>
      </c>
      <c r="BA19" s="68" t="s">
        <v>1</v>
      </c>
      <c r="BB19" s="137">
        <v>34</v>
      </c>
      <c r="BC19" s="112">
        <v>7</v>
      </c>
      <c r="BD19" s="107"/>
      <c r="BE19" s="107">
        <v>4</v>
      </c>
      <c r="BF19" s="107"/>
      <c r="BG19" s="107"/>
      <c r="BH19" s="107">
        <v>7</v>
      </c>
      <c r="BI19" s="194">
        <f>SUM(BB19:BH19)</f>
        <v>52</v>
      </c>
      <c r="BJ19" s="195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s="3" customFormat="1" ht="30" customHeight="1" thickBot="1">
      <c r="A20" s="72" t="s">
        <v>129</v>
      </c>
      <c r="B20" s="32"/>
      <c r="C20" s="33"/>
      <c r="D20" s="33"/>
      <c r="E20" s="33"/>
      <c r="F20" s="34"/>
      <c r="G20" s="32"/>
      <c r="H20" s="54">
        <v>17</v>
      </c>
      <c r="I20" s="33"/>
      <c r="J20" s="35"/>
      <c r="K20" s="32"/>
      <c r="L20" s="33"/>
      <c r="M20" s="33"/>
      <c r="N20" s="35"/>
      <c r="O20" s="32"/>
      <c r="P20" s="33"/>
      <c r="Q20" s="33"/>
      <c r="R20" s="33"/>
      <c r="S20" s="61" t="s">
        <v>0</v>
      </c>
      <c r="T20" s="62" t="s">
        <v>0</v>
      </c>
      <c r="U20" s="63" t="s">
        <v>0</v>
      </c>
      <c r="V20" s="63" t="s">
        <v>0</v>
      </c>
      <c r="W20" s="64" t="s">
        <v>1</v>
      </c>
      <c r="X20" s="65" t="s">
        <v>1</v>
      </c>
      <c r="Y20" s="33"/>
      <c r="Z20" s="36"/>
      <c r="AA20" s="37"/>
      <c r="AB20" s="32"/>
      <c r="AC20" s="33"/>
      <c r="AD20" s="54">
        <v>8</v>
      </c>
      <c r="AE20" s="33"/>
      <c r="AF20" s="36"/>
      <c r="AG20" s="62" t="s">
        <v>0</v>
      </c>
      <c r="AH20" s="63" t="s">
        <v>3</v>
      </c>
      <c r="AI20" s="63" t="s">
        <v>3</v>
      </c>
      <c r="AJ20" s="64" t="s">
        <v>147</v>
      </c>
      <c r="AK20" s="62" t="s">
        <v>147</v>
      </c>
      <c r="AL20" s="63" t="s">
        <v>147</v>
      </c>
      <c r="AM20" s="63" t="s">
        <v>147</v>
      </c>
      <c r="AN20" s="64" t="s">
        <v>147</v>
      </c>
      <c r="AO20" s="61" t="s">
        <v>147</v>
      </c>
      <c r="AP20" s="63" t="s">
        <v>147</v>
      </c>
      <c r="AQ20" s="63" t="s">
        <v>4</v>
      </c>
      <c r="AR20" s="63" t="s">
        <v>4</v>
      </c>
      <c r="AS20" s="65"/>
      <c r="AT20" s="62"/>
      <c r="AU20" s="70"/>
      <c r="AV20" s="63"/>
      <c r="AW20" s="64"/>
      <c r="AX20" s="62"/>
      <c r="AY20" s="70"/>
      <c r="AZ20" s="63"/>
      <c r="BA20" s="70"/>
      <c r="BB20" s="137">
        <v>25</v>
      </c>
      <c r="BC20" s="112">
        <v>5</v>
      </c>
      <c r="BD20" s="107"/>
      <c r="BE20" s="107">
        <v>2</v>
      </c>
      <c r="BF20" s="107">
        <v>7</v>
      </c>
      <c r="BG20" s="107">
        <v>2</v>
      </c>
      <c r="BH20" s="107">
        <v>2</v>
      </c>
      <c r="BI20" s="194">
        <f>SUM(BB20:BH20)</f>
        <v>43</v>
      </c>
      <c r="BJ20" s="195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50:227" s="3" customFormat="1" ht="30" customHeight="1" thickBot="1">
      <c r="AX21" s="106" t="s">
        <v>21</v>
      </c>
      <c r="AY21" s="13"/>
      <c r="AZ21" s="13"/>
      <c r="BA21" s="13"/>
      <c r="BB21" s="138">
        <f aca="true" t="shared" si="0" ref="BB21:BH21">SUM(BB17:BB20)</f>
        <v>127</v>
      </c>
      <c r="BC21" s="139">
        <f t="shared" si="0"/>
        <v>26</v>
      </c>
      <c r="BD21" s="139">
        <f t="shared" si="0"/>
        <v>0</v>
      </c>
      <c r="BE21" s="139">
        <f t="shared" si="0"/>
        <v>14</v>
      </c>
      <c r="BF21" s="139">
        <f t="shared" si="0"/>
        <v>7</v>
      </c>
      <c r="BG21" s="139">
        <f t="shared" si="0"/>
        <v>2</v>
      </c>
      <c r="BH21" s="139">
        <f t="shared" si="0"/>
        <v>23</v>
      </c>
      <c r="BI21" s="199">
        <f>SUM(BB21:BH21)</f>
        <v>199</v>
      </c>
      <c r="BJ21" s="200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s="115" customFormat="1" ht="30" customHeight="1">
      <c r="A22" s="47" t="s">
        <v>47</v>
      </c>
      <c r="B22" s="47"/>
      <c r="C22" s="47"/>
      <c r="D22" s="47"/>
      <c r="E22" s="47"/>
      <c r="F22" s="47"/>
      <c r="G22" s="116"/>
      <c r="H22" s="44"/>
      <c r="I22" s="51" t="s">
        <v>20</v>
      </c>
      <c r="J22" s="52"/>
      <c r="K22" s="52"/>
      <c r="L22" s="52"/>
      <c r="M22" s="52"/>
      <c r="N22" s="52"/>
      <c r="O22" s="52"/>
      <c r="P22" s="52"/>
      <c r="Q22" s="52"/>
      <c r="R22" s="116"/>
      <c r="S22" s="116"/>
      <c r="T22" s="107" t="s">
        <v>2</v>
      </c>
      <c r="U22" s="116" t="s">
        <v>5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07" t="s">
        <v>147</v>
      </c>
      <c r="AH22" s="110" t="s">
        <v>44</v>
      </c>
      <c r="AI22" s="116"/>
      <c r="AJ22" s="116"/>
      <c r="AK22" s="116"/>
      <c r="AL22" s="116"/>
      <c r="AM22" s="116"/>
      <c r="AN22" s="116"/>
      <c r="AO22" s="116"/>
      <c r="AP22" s="116"/>
      <c r="AR22" s="107" t="s">
        <v>1</v>
      </c>
      <c r="AS22" s="116" t="s">
        <v>6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</row>
    <row r="23" spans="1:227" s="115" customFormat="1" ht="30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</row>
    <row r="24" spans="1:227" s="115" customFormat="1" ht="30" customHeight="1">
      <c r="A24" s="116"/>
      <c r="B24" s="116"/>
      <c r="C24" s="116"/>
      <c r="D24" s="116"/>
      <c r="E24" s="116"/>
      <c r="F24" s="116"/>
      <c r="G24" s="116"/>
      <c r="H24" s="107" t="s">
        <v>0</v>
      </c>
      <c r="I24" s="51" t="s">
        <v>19</v>
      </c>
      <c r="J24" s="52"/>
      <c r="K24" s="52"/>
      <c r="L24" s="52"/>
      <c r="M24" s="52"/>
      <c r="N24" s="52"/>
      <c r="O24" s="52"/>
      <c r="P24" s="116"/>
      <c r="Q24" s="116"/>
      <c r="R24" s="116"/>
      <c r="S24" s="116"/>
      <c r="T24" s="107" t="s">
        <v>3</v>
      </c>
      <c r="U24" s="110" t="s">
        <v>45</v>
      </c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07" t="s">
        <v>4</v>
      </c>
      <c r="AH24" s="110" t="s">
        <v>69</v>
      </c>
      <c r="AI24" s="116"/>
      <c r="AJ24" s="116"/>
      <c r="AK24" s="116"/>
      <c r="AL24" s="116"/>
      <c r="AM24" s="116"/>
      <c r="AN24" s="116"/>
      <c r="AO24" s="116"/>
      <c r="AP24" s="111"/>
      <c r="AQ24" s="116"/>
      <c r="AR24" s="116"/>
      <c r="AS24" s="116"/>
      <c r="AT24" s="116"/>
      <c r="AU24" s="109"/>
      <c r="AV24" s="109"/>
      <c r="AW24" s="116"/>
      <c r="AX24" s="116"/>
      <c r="AY24" s="116" t="s">
        <v>16</v>
      </c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</row>
    <row r="25" spans="1:36" s="3" customFormat="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</sheetData>
  <sheetProtection/>
  <mergeCells count="32">
    <mergeCell ref="BB10:BJ10"/>
    <mergeCell ref="BI17:BJ17"/>
    <mergeCell ref="BI18:BJ18"/>
    <mergeCell ref="BI19:BJ19"/>
    <mergeCell ref="BI21:BJ21"/>
    <mergeCell ref="Q2:AV3"/>
    <mergeCell ref="Q5:AV5"/>
    <mergeCell ref="Q8:AV8"/>
    <mergeCell ref="A10:BA10"/>
    <mergeCell ref="BB11:BB16"/>
    <mergeCell ref="BC11:BC16"/>
    <mergeCell ref="BE11:BE16"/>
    <mergeCell ref="BF11:BF16"/>
    <mergeCell ref="BG11:BG16"/>
    <mergeCell ref="BI20:BJ20"/>
    <mergeCell ref="K2:M2"/>
    <mergeCell ref="K11:N11"/>
    <mergeCell ref="AK11:AN11"/>
    <mergeCell ref="AX11:BA11"/>
    <mergeCell ref="AG11:AJ11"/>
    <mergeCell ref="AO11:AS11"/>
    <mergeCell ref="AT11:AW11"/>
    <mergeCell ref="BH11:BH16"/>
    <mergeCell ref="BI11:BJ16"/>
    <mergeCell ref="A11:A16"/>
    <mergeCell ref="BD11:BD16"/>
    <mergeCell ref="B11:F11"/>
    <mergeCell ref="G11:J11"/>
    <mergeCell ref="O11:S11"/>
    <mergeCell ref="T11:W11"/>
    <mergeCell ref="X11:AA11"/>
    <mergeCell ref="AB11:A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ZaturanavaSV</cp:lastModifiedBy>
  <cp:lastPrinted>2018-06-12T11:05:30Z</cp:lastPrinted>
  <dcterms:created xsi:type="dcterms:W3CDTF">1997-04-10T15:36:56Z</dcterms:created>
  <dcterms:modified xsi:type="dcterms:W3CDTF">2018-06-25T06:34:27Z</dcterms:modified>
  <cp:category/>
  <cp:version/>
  <cp:contentType/>
  <cp:contentStatus/>
</cp:coreProperties>
</file>